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nnl.sharepoint.com/teams/FEMP-EnergyandWaterResilienceProgram/Shared Documents/Energy and Water Resilience Program/TRN Text Edits FY22/Redundant System RunTimes/"/>
    </mc:Choice>
  </mc:AlternateContent>
  <xr:revisionPtr revIDLastSave="30" documentId="8_{4ED23FD8-3387-4C80-9C7C-D02378D1B53B}" xr6:coauthVersionLast="47" xr6:coauthVersionMax="47" xr10:uidLastSave="{36471474-EE3B-4548-977D-C92AAC3B4D39}"/>
  <bookViews>
    <workbookView xWindow="28860" yWindow="795" windowWidth="28695" windowHeight="17235" xr2:uid="{00000000-000D-0000-FFFF-FFFF00000000}"/>
  </bookViews>
  <sheets>
    <sheet name="Introduction" sheetId="4" r:id="rId1"/>
    <sheet name="Generator Fuel Analysis" sheetId="2" r:id="rId2"/>
    <sheet name="Fuel Dropdown" sheetId="3" state="hidden" r:id="rId3"/>
  </sheets>
  <definedNames>
    <definedName name="btucontent">'Fuel Dropdown'!$C$3:$C$7</definedName>
    <definedName name="fueltype">'Fuel Dropdown'!$B$3:$B$7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2" l="1"/>
  <c r="D37" i="2"/>
  <c r="D15" i="2"/>
  <c r="D14" i="2"/>
  <c r="D39" i="2" l="1"/>
  <c r="D41" i="2" s="1"/>
  <c r="C42" i="2" s="1"/>
  <c r="D16" i="2"/>
  <c r="D22" i="2" s="1"/>
  <c r="E23" i="2" s="1"/>
  <c r="D45" i="2" l="1"/>
  <c r="E46" i="2" s="1"/>
  <c r="D18" i="2"/>
  <c r="C19" i="2" s="1"/>
  <c r="D47" i="2" l="1"/>
  <c r="D48" i="2" s="1"/>
  <c r="D24" i="2"/>
  <c r="D25" i="2" s="1"/>
</calcChain>
</file>

<file path=xl/sharedStrings.xml><?xml version="1.0" encoding="utf-8"?>
<sst xmlns="http://schemas.openxmlformats.org/spreadsheetml/2006/main" count="92" uniqueCount="59">
  <si>
    <t xml:space="preserve">Generator Fuel Use Analysis </t>
  </si>
  <si>
    <t>Step</t>
  </si>
  <si>
    <t>Comment</t>
  </si>
  <si>
    <t>Estimated daily consumption (kWh)*</t>
  </si>
  <si>
    <t>Assumed generator efficiency</t>
  </si>
  <si>
    <t>kWh to BTU conversion</t>
  </si>
  <si>
    <t>BTU per kWh</t>
  </si>
  <si>
    <t>BTU content of fuel per gallon</t>
  </si>
  <si>
    <t>Gallons per day consumed</t>
  </si>
  <si>
    <t>Daily fuel input / BTU content of fuel</t>
  </si>
  <si>
    <t>Onsite fuel storage capacity (gal)</t>
  </si>
  <si>
    <t>Days critical load can be met</t>
  </si>
  <si>
    <t>* Assumed that generator has sufficient capacity to meet required kW demand</t>
  </si>
  <si>
    <t>If daily fuel consumption is unknown, but generator size is known:</t>
  </si>
  <si>
    <t>Generator daily load factor (%)</t>
  </si>
  <si>
    <t>Description</t>
  </si>
  <si>
    <t>Include consumption from all loads (whether critical or not) supported by the generator</t>
  </si>
  <si>
    <t>Option 1</t>
  </si>
  <si>
    <t>Option 2</t>
  </si>
  <si>
    <t>Yes</t>
  </si>
  <si>
    <t>If daily consumption (kWh) is known or reliable estimate is available:</t>
  </si>
  <si>
    <t>Daily consumption X BTUs per kWh / Generator efficiency</t>
  </si>
  <si>
    <t>If refueled, will the fuel storage dedicated to the generator be completely refueled?</t>
  </si>
  <si>
    <t>Is the refueling availability recurring or a one-time event?</t>
  </si>
  <si>
    <t>Data Entry &amp; Calculations</t>
  </si>
  <si>
    <t>Additional days provided by a single refueling</t>
  </si>
  <si>
    <t>No</t>
  </si>
  <si>
    <t>Additional fuel may be obtained via contracted delivery, mutual aid agreement, etc.</t>
  </si>
  <si>
    <t>These calculations assume that refueling occurs with 20% fuel remaining</t>
  </si>
  <si>
    <t>% of total generator output used to serve load over the course of the day (e.g., 100kW generator could produce 2400kWh in a day, but in practice may only produce 600kWh)</t>
  </si>
  <si>
    <t>Generator size X Daily load factor X 24 hrs X BTUs per kWh / Generator efficiency</t>
  </si>
  <si>
    <t>If answered "No" in step 11, how many gallons will be supplied?</t>
  </si>
  <si>
    <t>Include capacity dedicated to all loads (whether critical or not) supported by the generator</t>
  </si>
  <si>
    <t>This format denotes data entry cells.</t>
  </si>
  <si>
    <t>This format denotes cells that should not be edited.</t>
  </si>
  <si>
    <t>One-time</t>
  </si>
  <si>
    <t>Daily fuel consumed by generator (BTUs)</t>
  </si>
  <si>
    <t>Fuel Type</t>
  </si>
  <si>
    <t>Diesel</t>
  </si>
  <si>
    <t>Propane</t>
  </si>
  <si>
    <t>Gasoline</t>
  </si>
  <si>
    <t>LNG</t>
  </si>
  <si>
    <t>Fuel Oil</t>
  </si>
  <si>
    <t>Select fuel type from dropdown list</t>
  </si>
  <si>
    <t>BTU Content</t>
  </si>
  <si>
    <t>Only include fuel that would be allocated to this generator</t>
  </si>
  <si>
    <t>Only include fuel that would be allocated to this  generator</t>
  </si>
  <si>
    <t>Longest duration of outage this redundant system could support (days)</t>
  </si>
  <si>
    <t>Longest duration of outage this redundant system could support (hours)</t>
  </si>
  <si>
    <t>This number will be entered into Baseline Development Action 3</t>
  </si>
  <si>
    <t>This format denotes cells that contain final values.</t>
  </si>
  <si>
    <t>Fuel type</t>
  </si>
  <si>
    <t>Generator size (kW)</t>
  </si>
  <si>
    <t>If answered "No" in step 12, how many gallons will be supplied?</t>
  </si>
  <si>
    <t>Use this worksheet to establish the number of days current redundant systems will be able to meet critical loads. The results will be used in Baseline Development Action 3.</t>
  </si>
  <si>
    <t>Recurring</t>
  </si>
  <si>
    <t xml:space="preserve">For a diesel generator, 30% is a typical efficiency; older and part-loaded equipment will be 20-25%, and new or larger generators can be up to 40% efficiency. For other fuel types, the efficiency may be similar, but check the generator manufacturer website for a closer estimate. </t>
  </si>
  <si>
    <t>Diesel, propane, gasoline, fuel oil: 
https://www.eia.gov/energyexplained/units-and-calculators/
LNG:
https://www.extension.iastate.edu/agdm/wholefarm/html/c6-89.html</t>
  </si>
  <si>
    <t>PNNL-SA-171971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</si>
</sst>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theme="0"/>
      <name val="Calibri"/>
      <family val="2"/>
      <scheme val="minor"/>
    </font>
    <font>
      <b/>
      <sz val="11.5"/>
      <color rgb="FF191C1F"/>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49998474074526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50">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165" fontId="0" fillId="2" borderId="0" xfId="1" applyNumberFormat="1" applyFont="1" applyFill="1"/>
    <xf numFmtId="0" fontId="0" fillId="2" borderId="0" xfId="0" applyFill="1"/>
    <xf numFmtId="0" fontId="1" fillId="0" borderId="2" xfId="0" applyFont="1" applyBorder="1"/>
    <xf numFmtId="0" fontId="0" fillId="0" borderId="0" xfId="0" applyFill="1"/>
    <xf numFmtId="164" fontId="6" fillId="0" borderId="0" xfId="1" applyNumberFormat="1" applyFont="1"/>
    <xf numFmtId="0" fontId="7" fillId="0" borderId="0" xfId="0" applyFont="1" applyFill="1"/>
    <xf numFmtId="0" fontId="8" fillId="0" borderId="0" xfId="0" applyFont="1"/>
    <xf numFmtId="0" fontId="8" fillId="0" borderId="2" xfId="0" applyFont="1" applyBorder="1"/>
    <xf numFmtId="0" fontId="7" fillId="0" borderId="0" xfId="0" applyFont="1"/>
    <xf numFmtId="0" fontId="7" fillId="0" borderId="0" xfId="0" applyFont="1" applyFill="1" applyBorder="1" applyAlignment="1">
      <alignment wrapText="1"/>
    </xf>
    <xf numFmtId="0" fontId="7" fillId="0" borderId="0" xfId="0" applyFont="1" applyFill="1" applyBorder="1"/>
    <xf numFmtId="0" fontId="7" fillId="2" borderId="0" xfId="0" applyFont="1" applyFill="1" applyBorder="1"/>
    <xf numFmtId="164" fontId="7" fillId="2" borderId="0" xfId="1" applyNumberFormat="1" applyFont="1" applyFill="1" applyAlignment="1"/>
    <xf numFmtId="0" fontId="7" fillId="0" borderId="0" xfId="0" applyFont="1" applyAlignment="1">
      <alignment wrapText="1"/>
    </xf>
    <xf numFmtId="0" fontId="8" fillId="0" borderId="0" xfId="0" applyFont="1" applyBorder="1" applyAlignment="1">
      <alignment horizontal="center" wrapText="1"/>
    </xf>
    <xf numFmtId="0" fontId="1" fillId="0" borderId="2" xfId="0" applyFont="1" applyBorder="1" applyAlignment="1">
      <alignment horizontal="center"/>
    </xf>
    <xf numFmtId="0" fontId="0" fillId="0" borderId="0" xfId="0" applyAlignment="1">
      <alignment horizontal="center"/>
    </xf>
    <xf numFmtId="0" fontId="7" fillId="0" borderId="0" xfId="0" applyFont="1" applyAlignment="1">
      <alignment horizontal="center"/>
    </xf>
    <xf numFmtId="164" fontId="7" fillId="2" borderId="0" xfId="1" applyNumberFormat="1" applyFont="1" applyFill="1" applyAlignment="1">
      <alignment horizontal="right" wrapText="1"/>
    </xf>
    <xf numFmtId="165" fontId="7" fillId="3" borderId="1" xfId="1" applyNumberFormat="1" applyFont="1" applyFill="1" applyBorder="1" applyAlignment="1">
      <alignment horizontal="right"/>
    </xf>
    <xf numFmtId="165" fontId="0" fillId="2" borderId="0" xfId="1" applyNumberFormat="1" applyFont="1" applyFill="1" applyAlignment="1">
      <alignment horizontal="right"/>
    </xf>
    <xf numFmtId="164" fontId="0" fillId="2" borderId="0" xfId="1" applyNumberFormat="1" applyFont="1" applyFill="1" applyAlignment="1">
      <alignment horizontal="right"/>
    </xf>
    <xf numFmtId="164" fontId="7" fillId="2" borderId="0" xfId="1" applyNumberFormat="1" applyFont="1" applyFill="1" applyAlignment="1">
      <alignment horizontal="right"/>
    </xf>
    <xf numFmtId="165" fontId="7" fillId="2" borderId="0" xfId="1" applyNumberFormat="1" applyFont="1" applyFill="1" applyBorder="1" applyAlignment="1">
      <alignment horizontal="right"/>
    </xf>
    <xf numFmtId="0" fontId="7" fillId="2" borderId="0" xfId="0" applyFont="1" applyFill="1" applyBorder="1" applyAlignment="1">
      <alignment wrapText="1"/>
    </xf>
    <xf numFmtId="0" fontId="7" fillId="0" borderId="0" xfId="0" applyFont="1" applyBorder="1"/>
    <xf numFmtId="0" fontId="0" fillId="0" borderId="0" xfId="0" applyFont="1" applyBorder="1"/>
    <xf numFmtId="0" fontId="0" fillId="0" borderId="0" xfId="0" applyFont="1"/>
    <xf numFmtId="0" fontId="0" fillId="0" borderId="0" xfId="0" applyFont="1" applyFill="1"/>
    <xf numFmtId="0" fontId="0" fillId="4" borderId="0" xfId="0" applyFill="1"/>
    <xf numFmtId="0" fontId="9" fillId="5" borderId="0" xfId="0" applyFont="1" applyFill="1" applyBorder="1" applyAlignment="1">
      <alignment vertical="center" wrapText="1"/>
    </xf>
    <xf numFmtId="165" fontId="9" fillId="5" borderId="1" xfId="1" applyNumberFormat="1" applyFont="1" applyFill="1" applyBorder="1" applyAlignment="1">
      <alignment horizontal="right" vertical="center"/>
    </xf>
    <xf numFmtId="0" fontId="9" fillId="5" borderId="0" xfId="0" applyFont="1" applyFill="1" applyBorder="1" applyAlignment="1">
      <alignment vertical="center"/>
    </xf>
    <xf numFmtId="0" fontId="0" fillId="0" borderId="0" xfId="0" applyAlignment="1">
      <alignment wrapText="1"/>
    </xf>
    <xf numFmtId="0" fontId="0" fillId="0" borderId="0" xfId="0" applyFill="1" applyAlignment="1">
      <alignment wrapText="1"/>
    </xf>
    <xf numFmtId="0" fontId="10" fillId="0" borderId="0" xfId="0" applyFont="1"/>
    <xf numFmtId="165" fontId="7" fillId="3" borderId="1" xfId="1" applyNumberFormat="1" applyFont="1" applyFill="1" applyBorder="1" applyAlignment="1" applyProtection="1">
      <alignment horizontal="right"/>
      <protection locked="0"/>
    </xf>
    <xf numFmtId="9" fontId="7" fillId="3" borderId="1" xfId="2" applyFont="1" applyFill="1" applyBorder="1" applyAlignment="1" applyProtection="1">
      <alignment horizontal="right"/>
      <protection locked="0"/>
    </xf>
    <xf numFmtId="165" fontId="0" fillId="3" borderId="1" xfId="1" applyNumberFormat="1" applyFont="1" applyFill="1" applyBorder="1" applyAlignment="1" applyProtection="1">
      <alignment horizontal="right"/>
      <protection locked="0"/>
    </xf>
    <xf numFmtId="164" fontId="7" fillId="3" borderId="1" xfId="1" applyNumberFormat="1" applyFont="1" applyFill="1" applyBorder="1" applyAlignment="1" applyProtection="1">
      <alignment horizontal="right" wrapText="1"/>
      <protection locked="0"/>
    </xf>
    <xf numFmtId="164" fontId="7" fillId="3" borderId="1" xfId="1" applyNumberFormat="1" applyFont="1" applyFill="1" applyBorder="1" applyAlignment="1" applyProtection="1">
      <alignment horizontal="right"/>
      <protection locked="0"/>
    </xf>
    <xf numFmtId="165" fontId="7" fillId="3" borderId="1" xfId="1" applyNumberFormat="1" applyFont="1" applyFill="1" applyBorder="1" applyProtection="1">
      <protection locked="0"/>
    </xf>
    <xf numFmtId="9" fontId="0" fillId="3" borderId="1" xfId="2" applyFont="1" applyFill="1" applyBorder="1" applyProtection="1">
      <protection locked="0"/>
    </xf>
    <xf numFmtId="165" fontId="0" fillId="3" borderId="1" xfId="1" applyNumberFormat="1" applyFont="1" applyFill="1" applyBorder="1" applyProtection="1">
      <protection locked="0"/>
    </xf>
    <xf numFmtId="164" fontId="7" fillId="3" borderId="1" xfId="1" applyNumberFormat="1" applyFont="1" applyFill="1" applyBorder="1" applyAlignment="1" applyProtection="1">
      <protection locked="0"/>
    </xf>
  </cellXfs>
  <cellStyles count="3">
    <cellStyle name="Comma" xfId="1" builtinId="3"/>
    <cellStyle name="Normal" xfId="0" builtinId="0"/>
    <cellStyle name="Percent" xfId="2" builtinId="5"/>
  </cellStyles>
  <dxfs count="4">
    <dxf>
      <font>
        <color theme="2" tint="-0.749961851863155"/>
      </font>
      <fill>
        <patternFill>
          <bgColor theme="2" tint="-0.749961851863155"/>
        </patternFill>
      </fill>
      <border>
        <left/>
        <right/>
        <top/>
        <bottom/>
      </border>
    </dxf>
    <dxf>
      <font>
        <color theme="2" tint="-0.749961851863155"/>
      </font>
      <fill>
        <patternFill>
          <bgColor theme="2" tint="-0.749961851863155"/>
        </patternFill>
      </fill>
      <border>
        <left/>
        <right/>
        <top/>
        <bottom/>
      </border>
    </dxf>
    <dxf>
      <font>
        <color theme="2" tint="-0.749961851863155"/>
      </font>
      <fill>
        <patternFill>
          <bgColor theme="2" tint="-0.749961851863155"/>
        </patternFill>
      </fill>
      <border>
        <left/>
        <right/>
        <top/>
        <bottom/>
      </border>
    </dxf>
    <dxf>
      <font>
        <color theme="2" tint="-0.749961851863155"/>
      </font>
      <fill>
        <patternFill>
          <bgColor theme="2" tint="-0.74996185186315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152400</xdr:rowOff>
    </xdr:from>
    <xdr:to>
      <xdr:col>8</xdr:col>
      <xdr:colOff>171450</xdr:colOff>
      <xdr:row>41</xdr:row>
      <xdr:rowOff>161925</xdr:rowOff>
    </xdr:to>
    <xdr:grpSp>
      <xdr:nvGrpSpPr>
        <xdr:cNvPr id="250" name="Group 4">
          <a:extLst>
            <a:ext uri="{FF2B5EF4-FFF2-40B4-BE49-F238E27FC236}">
              <a16:creationId xmlns:a16="http://schemas.microsoft.com/office/drawing/2014/main" id="{1D9A2135-81E2-450A-9D01-55B2126B6635}"/>
            </a:ext>
          </a:extLst>
        </xdr:cNvPr>
        <xdr:cNvGrpSpPr/>
      </xdr:nvGrpSpPr>
      <xdr:grpSpPr>
        <a:xfrm>
          <a:off x="238125" y="152400"/>
          <a:ext cx="4810125" cy="7820025"/>
          <a:chOff x="200025" y="330215"/>
          <a:chExt cx="4810125" cy="5514975"/>
        </a:xfrm>
      </xdr:grpSpPr>
      <xdr:sp macro="" textlink="">
        <xdr:nvSpPr>
          <xdr:cNvPr id="251" name="TextBox 1">
            <a:extLst>
              <a:ext uri="{FF2B5EF4-FFF2-40B4-BE49-F238E27FC236}">
                <a16:creationId xmlns:a16="http://schemas.microsoft.com/office/drawing/2014/main" id="{BFAB7782-F313-4E05-A63F-56D3E759FDEF}"/>
              </a:ext>
            </a:extLst>
          </xdr:cNvPr>
          <xdr:cNvSpPr txBox="1"/>
        </xdr:nvSpPr>
        <xdr:spPr>
          <a:xfrm>
            <a:off x="200025" y="330215"/>
            <a:ext cx="4810125" cy="5514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Generator Runtime Analysis</a:t>
            </a:r>
          </a:p>
          <a:p>
            <a:endParaRPr lang="en-US" sz="1100"/>
          </a:p>
          <a:p>
            <a:r>
              <a:rPr lang="en-US" sz="1100"/>
              <a:t>This</a:t>
            </a:r>
            <a:r>
              <a:rPr lang="en-US" sz="1100" baseline="0"/>
              <a:t> Excel-based Generator Runtime Analysis sheet is a tool to calculate how many days a generator can support its critical loads. This information is an input for characterizing redundant systems in the TRN risk assessment methodology as part of Baseline Development (BD) Action 3. This tool provides two different options for calculating runtime:</a:t>
            </a:r>
          </a:p>
          <a:p>
            <a:endParaRPr lang="en-US" sz="1100" baseline="0"/>
          </a:p>
          <a:p>
            <a:r>
              <a:rPr lang="en-US" sz="1100" b="1" i="1" u="none" strike="noStrike">
                <a:solidFill>
                  <a:schemeClr val="dk1"/>
                </a:solidFill>
                <a:effectLst/>
                <a:latin typeface="+mn-lt"/>
                <a:ea typeface="+mn-ea"/>
                <a:cs typeface="+mn-cs"/>
              </a:rPr>
              <a:t>1.</a:t>
            </a:r>
            <a:r>
              <a:rPr lang="en-US" sz="1100" baseline="0"/>
              <a:t> </a:t>
            </a:r>
            <a:r>
              <a:rPr lang="en-US" sz="1100" b="1" i="1" u="none" strike="noStrike">
                <a:solidFill>
                  <a:schemeClr val="dk1"/>
                </a:solidFill>
                <a:effectLst/>
                <a:latin typeface="+mn-lt"/>
                <a:ea typeface="+mn-ea"/>
                <a:cs typeface="+mn-cs"/>
              </a:rPr>
              <a:t>If daily consumption (kWh) is known or reliable estimate is available</a:t>
            </a:r>
          </a:p>
          <a:p>
            <a:r>
              <a:rPr lang="en-US" sz="1100" b="1" i="1" u="none" strike="noStrike">
                <a:solidFill>
                  <a:schemeClr val="dk1"/>
                </a:solidFill>
                <a:effectLst/>
                <a:latin typeface="+mn-lt"/>
                <a:ea typeface="+mn-ea"/>
                <a:cs typeface="+mn-cs"/>
              </a:rPr>
              <a:t>2. If daily fuel consumption is unknown, but generator size is known</a:t>
            </a:r>
          </a:p>
          <a:p>
            <a:endParaRPr lang="en-US" sz="1100" b="1"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Using</a:t>
            </a:r>
            <a:r>
              <a:rPr lang="en-US" sz="1100" b="0" i="0" u="none" strike="noStrike" baseline="0">
                <a:solidFill>
                  <a:schemeClr val="dk1"/>
                </a:solidFill>
                <a:effectLst/>
                <a:latin typeface="+mn-lt"/>
                <a:ea typeface="+mn-ea"/>
                <a:cs typeface="+mn-cs"/>
              </a:rPr>
              <a:t> either of these options, the user will get an output establishing the number of days thatcurrent redundant systems will be able to meet critical loads. </a:t>
            </a:r>
            <a:r>
              <a:rPr lang="en-US" sz="1100">
                <a:solidFill>
                  <a:schemeClr val="dk1"/>
                </a:solidFill>
                <a:effectLst/>
                <a:latin typeface="+mn-lt"/>
                <a:ea typeface="+mn-ea"/>
                <a:cs typeface="+mn-cs"/>
              </a:rPr>
              <a:t>The user can directly input the results of this analysis for the “Estimated Run Time (hrs)” in BD Action 3 for the redundant system being analyzed.   This analysis provides a high-level estimate. For users who have done or are planning to do more refined assessments of the runtime capabilities for their redundant systems, those estimates may be more appropriate to use as inputs for the TRN analysis. This tool provides estimates for runtime only for generators operating using fossil fuels. For other types of electric redundant systems, the user should use other resources to characterize their runtime capabilities.</a:t>
            </a:r>
          </a:p>
          <a:p>
            <a:endParaRPr lang="en-US" sz="1100" b="0" i="0"/>
          </a:p>
          <a:p>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This format denotes data entry cells.</a:t>
            </a:r>
            <a:r>
              <a:rPr lang="en-US"/>
              <a:t> </a:t>
            </a:r>
            <a:r>
              <a:rPr lang="en-US" sz="1100" b="0" i="0" u="none" strike="noStrike">
                <a:solidFill>
                  <a:schemeClr val="dk1"/>
                </a:solidFill>
                <a:effectLst/>
                <a:latin typeface="+mn-lt"/>
                <a:ea typeface="+mn-ea"/>
                <a:cs typeface="+mn-cs"/>
              </a:rPr>
              <a:t> </a:t>
            </a:r>
          </a:p>
          <a:p>
            <a:r>
              <a:rPr lang="en-US"/>
              <a:t> </a:t>
            </a:r>
          </a:p>
          <a:p>
            <a:r>
              <a:rPr lang="en-US" sz="1100" b="0" i="0" u="none" strike="noStrike">
                <a:solidFill>
                  <a:schemeClr val="dk1"/>
                </a:solidFill>
                <a:effectLst/>
                <a:latin typeface="+mn-lt"/>
                <a:ea typeface="+mn-ea"/>
                <a:cs typeface="+mn-cs"/>
              </a:rPr>
              <a:t>	This format denotes cells that should not be edited.</a:t>
            </a:r>
            <a:r>
              <a:rPr lang="en-US"/>
              <a:t> </a:t>
            </a:r>
          </a:p>
          <a:p>
            <a:endParaRPr lang="en-US" sz="1100" b="0" i="0"/>
          </a:p>
          <a:p>
            <a:r>
              <a:rPr lang="en-US" sz="1200" b="1" i="0"/>
              <a:t>	</a:t>
            </a:r>
            <a:r>
              <a:rPr lang="en-US" sz="1200" b="0" i="0"/>
              <a:t>This</a:t>
            </a:r>
            <a:r>
              <a:rPr lang="en-US" sz="1200" b="0" i="0" baseline="0"/>
              <a:t> format denotes cells that are final values.</a:t>
            </a:r>
            <a:endParaRPr lang="en-US" sz="1200" b="1" i="0"/>
          </a:p>
          <a:p>
            <a:endParaRPr lang="en-US" sz="1200" b="1" i="0"/>
          </a:p>
          <a:p>
            <a:r>
              <a:rPr lang="en-US" sz="1200" b="1" i="0"/>
              <a:t>Required User</a:t>
            </a:r>
            <a:r>
              <a:rPr lang="en-US" sz="1200" b="1" i="0" baseline="0"/>
              <a:t> Inputs </a:t>
            </a:r>
          </a:p>
          <a:p>
            <a:r>
              <a:rPr lang="en-US" sz="1100" b="0" i="0" baseline="0"/>
              <a:t>1. Fuel type (Diesel, Propane, Gasoline, LNG, or Fuel Oil)*</a:t>
            </a:r>
          </a:p>
          <a:p>
            <a:r>
              <a:rPr lang="en-US" sz="1100" b="0" i="0" baseline="0"/>
              <a:t>2. Estimated daily consumption (kWh) </a:t>
            </a:r>
            <a:r>
              <a:rPr lang="en-US" sz="1100" b="0" i="1" baseline="0"/>
              <a:t>OR</a:t>
            </a:r>
            <a:r>
              <a:rPr lang="en-US" sz="1100" b="0" i="0" baseline="0"/>
              <a:t> generator size (kW)</a:t>
            </a:r>
          </a:p>
          <a:p>
            <a:r>
              <a:rPr lang="en-US" sz="1100" b="0" i="0" baseline="0"/>
              <a:t>3. Generator daily load factor % (Option 2 only)</a:t>
            </a:r>
          </a:p>
          <a:p>
            <a:r>
              <a:rPr lang="en-US" sz="1100" b="0" i="0" baseline="0"/>
              <a:t>4. Assumed generator efficiency %</a:t>
            </a:r>
          </a:p>
          <a:p>
            <a:r>
              <a:rPr lang="en-US" sz="1100" b="0" i="0" baseline="0"/>
              <a:t>5. Onsite fuel storage capacity (gal)</a:t>
            </a:r>
          </a:p>
          <a:p>
            <a:r>
              <a:rPr lang="en-US" sz="1100" b="0" i="0" baseline="0"/>
              <a:t>6. Refueling information if applicable</a:t>
            </a:r>
          </a:p>
          <a:p>
            <a:endParaRPr lang="en-US" sz="1100" b="0" i="0" baseline="0"/>
          </a:p>
          <a:p>
            <a:r>
              <a:rPr lang="en-US" sz="1100" b="0" i="0" baseline="0"/>
              <a:t>*Natural gas is not included as a fuel type for generators in this tool. Natural gas generators are connected directly to a natural gas line. Unless a natural gas disruption has also occurred, a natural gas generator will have an "infinite" runtime. However, natural gas generator manufacturers recommend running for no longer than 500 hours at a time so the generator can cool down and any required oil changes or filter replacements can be conducted.</a:t>
            </a:r>
          </a:p>
        </xdr:txBody>
      </xdr:sp>
      <xdr:sp macro="" textlink="">
        <xdr:nvSpPr>
          <xdr:cNvPr id="252" name="Rectangle 2">
            <a:extLst>
              <a:ext uri="{FF2B5EF4-FFF2-40B4-BE49-F238E27FC236}">
                <a16:creationId xmlns:a16="http://schemas.microsoft.com/office/drawing/2014/main" id="{8746FA45-9F1C-4AFB-9136-5635EB230B94}"/>
              </a:ext>
            </a:extLst>
          </xdr:cNvPr>
          <xdr:cNvSpPr/>
        </xdr:nvSpPr>
        <xdr:spPr>
          <a:xfrm>
            <a:off x="390526" y="3069155"/>
            <a:ext cx="666749" cy="171449"/>
          </a:xfrm>
          <a:prstGeom prst="rect">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53" name="Rectangle 3">
            <a:extLst>
              <a:ext uri="{FF2B5EF4-FFF2-40B4-BE49-F238E27FC236}">
                <a16:creationId xmlns:a16="http://schemas.microsoft.com/office/drawing/2014/main" id="{ED889498-5C40-478B-8C56-FB1DFD9A46C0}"/>
              </a:ext>
            </a:extLst>
          </xdr:cNvPr>
          <xdr:cNvSpPr/>
        </xdr:nvSpPr>
        <xdr:spPr>
          <a:xfrm>
            <a:off x="400051" y="3324477"/>
            <a:ext cx="666749" cy="171449"/>
          </a:xfrm>
          <a:prstGeom prst="rect">
            <a:avLst/>
          </a:prstGeom>
          <a:solidFill>
            <a:schemeClr val="accent3">
              <a:lumMod val="40000"/>
              <a:lumOff val="60000"/>
            </a:scheme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5</xdr:col>
      <xdr:colOff>38100</xdr:colOff>
      <xdr:row>0</xdr:row>
      <xdr:rowOff>0</xdr:rowOff>
    </xdr:from>
    <xdr:to>
      <xdr:col>7</xdr:col>
      <xdr:colOff>228600</xdr:colOff>
      <xdr:row>3</xdr:row>
      <xdr:rowOff>141979</xdr:rowOff>
    </xdr:to>
    <xdr:pic>
      <xdr:nvPicPr>
        <xdr:cNvPr id="6" name="Picture 5">
          <a:extLst>
            <a:ext uri="{FF2B5EF4-FFF2-40B4-BE49-F238E27FC236}">
              <a16:creationId xmlns:a16="http://schemas.microsoft.com/office/drawing/2014/main" id="{65FFB7B3-017A-4F8C-92F8-47D25951BD9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808"/>
        <a:stretch/>
      </xdr:blipFill>
      <xdr:spPr bwMode="auto">
        <a:xfrm>
          <a:off x="3086100" y="0"/>
          <a:ext cx="1409700" cy="713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438150</xdr:colOff>
      <xdr:row>24</xdr:row>
      <xdr:rowOff>161925</xdr:rowOff>
    </xdr:from>
    <xdr:to>
      <xdr:col>1</xdr:col>
      <xdr:colOff>495299</xdr:colOff>
      <xdr:row>26</xdr:row>
      <xdr:rowOff>24033</xdr:rowOff>
    </xdr:to>
    <xdr:sp macro="" textlink="">
      <xdr:nvSpPr>
        <xdr:cNvPr id="21" name="Rectangle 2">
          <a:extLst>
            <a:ext uri="{FF2B5EF4-FFF2-40B4-BE49-F238E27FC236}">
              <a16:creationId xmlns:a16="http://schemas.microsoft.com/office/drawing/2014/main" id="{DDDD07FC-020F-40C5-BCFB-D95AAB0F1D0E}"/>
            </a:ext>
          </a:extLst>
        </xdr:cNvPr>
        <xdr:cNvSpPr/>
      </xdr:nvSpPr>
      <xdr:spPr>
        <a:xfrm>
          <a:off x="438150" y="4733925"/>
          <a:ext cx="666749" cy="243108"/>
        </a:xfrm>
        <a:prstGeom prst="rect">
          <a:avLst/>
        </a:prstGeom>
        <a:solidFill>
          <a:schemeClr val="accent1">
            <a:lumMod val="5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F75E-1EBF-4DCC-B3A0-ADF3C8B8461C}">
  <dimension ref="A1"/>
  <sheetViews>
    <sheetView tabSelected="1" workbookViewId="0">
      <selection activeCell="L8" sqref="L8"/>
    </sheetView>
  </sheetViews>
  <sheetFormatPr defaultRowHeight="15" x14ac:dyDescent="0.25"/>
  <cols>
    <col min="1" max="16384" width="9.140625" style="34"/>
  </cols>
  <sheetData>
    <row r="1" spans="1:1" x14ac:dyDescent="0.25">
      <c r="A1" s="40" t="s">
        <v>58</v>
      </c>
    </row>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9F9A-9D87-4FE7-ACF9-38956BF41AF1}">
  <dimension ref="A1:R48"/>
  <sheetViews>
    <sheetView workbookViewId="0"/>
  </sheetViews>
  <sheetFormatPr defaultRowHeight="15" x14ac:dyDescent="0.25"/>
  <cols>
    <col min="1" max="1" width="10.42578125" customWidth="1"/>
    <col min="3" max="3" width="57.85546875" customWidth="1"/>
    <col min="4" max="4" width="16.5703125" customWidth="1"/>
    <col min="5" max="5" width="81.5703125" customWidth="1"/>
    <col min="12" max="12" width="11.7109375" customWidth="1"/>
    <col min="13" max="13" width="12" customWidth="1"/>
  </cols>
  <sheetData>
    <row r="1" spans="1:14" ht="18.75" x14ac:dyDescent="0.3">
      <c r="B1" s="3" t="s">
        <v>0</v>
      </c>
      <c r="E1" s="4"/>
      <c r="I1" s="32"/>
      <c r="J1" s="32"/>
      <c r="K1" s="32"/>
      <c r="N1" s="32"/>
    </row>
    <row r="2" spans="1:14" ht="15.75" thickBot="1" x14ac:dyDescent="0.3">
      <c r="B2" t="s">
        <v>54</v>
      </c>
      <c r="I2" s="32"/>
      <c r="J2" s="32"/>
      <c r="K2" s="32"/>
      <c r="N2" s="32"/>
    </row>
    <row r="3" spans="1:14" ht="15.75" thickBot="1" x14ac:dyDescent="0.3">
      <c r="B3" s="24"/>
      <c r="C3" t="s">
        <v>33</v>
      </c>
      <c r="I3" s="32"/>
      <c r="J3" s="32"/>
      <c r="K3" s="32"/>
      <c r="N3" s="32"/>
    </row>
    <row r="4" spans="1:14" ht="15.75" thickBot="1" x14ac:dyDescent="0.3">
      <c r="B4" s="28"/>
      <c r="C4" t="s">
        <v>34</v>
      </c>
      <c r="I4" s="32"/>
      <c r="J4" s="32"/>
      <c r="K4" s="32"/>
      <c r="N4" s="32"/>
    </row>
    <row r="5" spans="1:14" ht="15.75" thickBot="1" x14ac:dyDescent="0.3">
      <c r="B5" s="36"/>
      <c r="C5" t="s">
        <v>50</v>
      </c>
      <c r="I5" s="32"/>
      <c r="J5" s="32"/>
      <c r="K5" s="32"/>
      <c r="N5" s="32"/>
    </row>
    <row r="6" spans="1:14" x14ac:dyDescent="0.25">
      <c r="I6" s="32"/>
      <c r="J6" s="32"/>
      <c r="K6" s="32"/>
      <c r="N6" s="32"/>
    </row>
    <row r="7" spans="1:14" x14ac:dyDescent="0.25">
      <c r="A7" s="11" t="s">
        <v>17</v>
      </c>
      <c r="B7" s="2" t="s">
        <v>20</v>
      </c>
      <c r="F7" s="10"/>
      <c r="G7" s="10"/>
      <c r="H7" s="10"/>
      <c r="I7" s="33"/>
      <c r="J7" s="32"/>
      <c r="K7" s="32"/>
      <c r="N7" s="32"/>
    </row>
    <row r="8" spans="1:14" x14ac:dyDescent="0.25">
      <c r="F8" s="10"/>
      <c r="G8" s="10"/>
      <c r="H8" s="10"/>
      <c r="I8" s="33"/>
      <c r="J8" s="32"/>
      <c r="K8" s="32"/>
      <c r="L8" s="32"/>
      <c r="M8" s="32"/>
      <c r="N8" s="32"/>
    </row>
    <row r="9" spans="1:14" ht="30.75" thickBot="1" x14ac:dyDescent="0.3">
      <c r="B9" s="20" t="s">
        <v>1</v>
      </c>
      <c r="C9" s="12" t="s">
        <v>15</v>
      </c>
      <c r="D9" s="19" t="s">
        <v>24</v>
      </c>
      <c r="E9" s="7" t="s">
        <v>2</v>
      </c>
    </row>
    <row r="10" spans="1:14" ht="15.75" thickBot="1" x14ac:dyDescent="0.3">
      <c r="B10" s="21">
        <v>1</v>
      </c>
      <c r="C10" s="30" t="s">
        <v>51</v>
      </c>
      <c r="D10" s="41" t="s">
        <v>38</v>
      </c>
      <c r="E10" s="31" t="s">
        <v>43</v>
      </c>
    </row>
    <row r="11" spans="1:14" ht="15.75" thickBot="1" x14ac:dyDescent="0.3">
      <c r="B11" s="21">
        <v>2</v>
      </c>
      <c r="C11" s="13" t="s">
        <v>3</v>
      </c>
      <c r="D11" s="41">
        <v>2400</v>
      </c>
      <c r="E11" s="13" t="s">
        <v>16</v>
      </c>
    </row>
    <row r="12" spans="1:14" ht="47.25" customHeight="1" thickBot="1" x14ac:dyDescent="0.3">
      <c r="B12" s="21">
        <v>3</v>
      </c>
      <c r="C12" s="13" t="s">
        <v>4</v>
      </c>
      <c r="D12" s="42">
        <v>0.3</v>
      </c>
      <c r="E12" s="38" t="s">
        <v>56</v>
      </c>
    </row>
    <row r="13" spans="1:14" x14ac:dyDescent="0.25">
      <c r="B13" s="21">
        <v>4</v>
      </c>
      <c r="C13" s="6" t="s">
        <v>5</v>
      </c>
      <c r="D13" s="25">
        <v>3412</v>
      </c>
      <c r="E13" t="s">
        <v>6</v>
      </c>
    </row>
    <row r="14" spans="1:14" x14ac:dyDescent="0.25">
      <c r="B14" s="21">
        <v>5</v>
      </c>
      <c r="C14" s="6" t="s">
        <v>36</v>
      </c>
      <c r="D14" s="25">
        <f>IFERROR(D11*D13/D12,"")</f>
        <v>27296000</v>
      </c>
      <c r="E14" s="13" t="s">
        <v>21</v>
      </c>
    </row>
    <row r="15" spans="1:14" ht="60" x14ac:dyDescent="0.25">
      <c r="B15" s="21">
        <v>6</v>
      </c>
      <c r="C15" s="6" t="s">
        <v>7</v>
      </c>
      <c r="D15" s="25">
        <f>_xlfn.IFNA(VLOOKUP(D10,'Fuel Dropdown'!$B$3:$C$7,2,FALSE),"")</f>
        <v>137381</v>
      </c>
      <c r="E15" s="39" t="s">
        <v>57</v>
      </c>
    </row>
    <row r="16" spans="1:14" ht="15.75" thickBot="1" x14ac:dyDescent="0.3">
      <c r="B16" s="21">
        <v>7</v>
      </c>
      <c r="C16" s="6" t="s">
        <v>8</v>
      </c>
      <c r="D16" s="25">
        <f>IFERROR(D14/D15, "")</f>
        <v>198.68831934546989</v>
      </c>
      <c r="E16" t="s">
        <v>9</v>
      </c>
    </row>
    <row r="17" spans="1:18" ht="15.75" thickBot="1" x14ac:dyDescent="0.3">
      <c r="B17" s="21">
        <v>8</v>
      </c>
      <c r="C17" s="8" t="s">
        <v>10</v>
      </c>
      <c r="D17" s="43">
        <v>1000</v>
      </c>
      <c r="E17" s="13" t="s">
        <v>46</v>
      </c>
    </row>
    <row r="18" spans="1:18" ht="15.75" thickBot="1" x14ac:dyDescent="0.3">
      <c r="B18" s="22">
        <v>9</v>
      </c>
      <c r="C18" s="6" t="s">
        <v>11</v>
      </c>
      <c r="D18" s="26">
        <f>IFERROR(D17/D16, "")</f>
        <v>5.0330084994138335</v>
      </c>
      <c r="E18" s="4"/>
    </row>
    <row r="19" spans="1:18" ht="30.75" thickBot="1" x14ac:dyDescent="0.3">
      <c r="B19" s="22">
        <v>10</v>
      </c>
      <c r="C19" s="14" t="str">
        <f>"If available, can offsite fuel delivery arrive prior to end of period calculated in step 9" &amp;IFERROR(" ("&amp;FIXED(D18,1,FALSE)&amp;" days)?","?")</f>
        <v>If available, can offsite fuel delivery arrive prior to end of period calculated in step 9 (5.0 days)?</v>
      </c>
      <c r="D19" s="44" t="s">
        <v>19</v>
      </c>
      <c r="E19" s="15" t="s">
        <v>27</v>
      </c>
      <c r="G19" s="10"/>
      <c r="H19" s="10"/>
      <c r="I19" s="10"/>
      <c r="J19" s="10"/>
      <c r="K19" s="10"/>
    </row>
    <row r="20" spans="1:18" ht="30.75" thickBot="1" x14ac:dyDescent="0.3">
      <c r="B20" s="22">
        <v>11</v>
      </c>
      <c r="C20" s="14" t="s">
        <v>22</v>
      </c>
      <c r="D20" s="45" t="s">
        <v>26</v>
      </c>
      <c r="E20" s="15" t="s">
        <v>28</v>
      </c>
      <c r="G20" s="8"/>
      <c r="H20" s="8"/>
      <c r="I20" s="8"/>
      <c r="J20" s="8"/>
      <c r="K20" s="8"/>
      <c r="L20" s="8"/>
      <c r="M20" s="8"/>
      <c r="N20" s="8"/>
      <c r="O20" s="8"/>
      <c r="P20" s="8"/>
      <c r="Q20" s="8"/>
    </row>
    <row r="21" spans="1:18" ht="15.75" thickBot="1" x14ac:dyDescent="0.3">
      <c r="B21" s="22">
        <v>12</v>
      </c>
      <c r="C21" s="15" t="s">
        <v>31</v>
      </c>
      <c r="D21" s="45">
        <v>500</v>
      </c>
      <c r="E21" s="13" t="s">
        <v>45</v>
      </c>
    </row>
    <row r="22" spans="1:18" ht="15.75" thickBot="1" x14ac:dyDescent="0.3">
      <c r="B22" s="22">
        <v>13</v>
      </c>
      <c r="C22" s="16" t="s">
        <v>25</v>
      </c>
      <c r="D22" s="27">
        <f>IFERROR(IF(D20="Yes",D17*0.8/D16,IF(D21&gt;D17*0.8,D17*0.8/D16,D21/D16)),"")</f>
        <v>2.5165042497069168</v>
      </c>
      <c r="E22" s="15" t="s">
        <v>28</v>
      </c>
    </row>
    <row r="23" spans="1:18" ht="15.75" thickBot="1" x14ac:dyDescent="0.3">
      <c r="B23" s="22">
        <v>14</v>
      </c>
      <c r="C23" s="15" t="s">
        <v>23</v>
      </c>
      <c r="D23" s="45" t="s">
        <v>35</v>
      </c>
      <c r="E23" s="15" t="str">
        <f>"If recurring, must arrive again within "&amp;IFERROR(FIXED(D22,1,FALSE),"X.X")&amp;" days since last delivery"</f>
        <v>If recurring, must arrive again within 2.5 days since last delivery</v>
      </c>
      <c r="G23" s="10"/>
      <c r="H23" s="10"/>
      <c r="I23" s="10"/>
      <c r="J23" s="10"/>
      <c r="K23" s="10"/>
      <c r="L23" s="10"/>
      <c r="M23" s="10"/>
      <c r="N23" s="10"/>
    </row>
    <row r="24" spans="1:18" ht="30.75" thickBot="1" x14ac:dyDescent="0.3">
      <c r="B24" s="22">
        <v>15</v>
      </c>
      <c r="C24" s="29" t="s">
        <v>47</v>
      </c>
      <c r="D24" s="23">
        <f>IFERROR(IF(AND(D19="Yes",D23="Recurring"),"6 months or more",IF(D19="Yes",D18+D22,D18)),"")</f>
        <v>7.5495127491207503</v>
      </c>
      <c r="E24" s="18"/>
    </row>
    <row r="25" spans="1:18" ht="30.75" thickBot="1" x14ac:dyDescent="0.3">
      <c r="B25" s="22">
        <v>16</v>
      </c>
      <c r="C25" s="35" t="s">
        <v>48</v>
      </c>
      <c r="D25" s="36">
        <f>IFERROR(IF(D24="6 months or more",4500,ROUND(D24*24,0)),"")</f>
        <v>181</v>
      </c>
      <c r="E25" s="37" t="s">
        <v>49</v>
      </c>
      <c r="G25" s="10"/>
      <c r="H25" s="10"/>
      <c r="I25" s="10"/>
      <c r="J25" s="10"/>
      <c r="K25" s="10"/>
      <c r="L25" s="10"/>
      <c r="M25" s="10"/>
      <c r="N25" s="10"/>
      <c r="O25" s="10"/>
      <c r="P25" s="10"/>
      <c r="Q25" s="10"/>
      <c r="R25" s="10"/>
    </row>
    <row r="26" spans="1:18" x14ac:dyDescent="0.25">
      <c r="C26" s="4"/>
      <c r="D26" s="9"/>
      <c r="G26" s="10"/>
      <c r="H26" s="10"/>
      <c r="I26" s="10"/>
      <c r="J26" s="10"/>
      <c r="K26" s="10"/>
      <c r="L26" s="10"/>
      <c r="M26" s="10"/>
      <c r="N26" s="10"/>
      <c r="O26" s="10"/>
      <c r="P26" s="10"/>
      <c r="Q26" s="10"/>
      <c r="R26" s="10"/>
    </row>
    <row r="27" spans="1:18" x14ac:dyDescent="0.25">
      <c r="B27" s="1" t="s">
        <v>12</v>
      </c>
    </row>
    <row r="29" spans="1:18" x14ac:dyDescent="0.25">
      <c r="A29" s="11" t="s">
        <v>18</v>
      </c>
      <c r="B29" s="2" t="s">
        <v>13</v>
      </c>
    </row>
    <row r="31" spans="1:18" ht="30.75" thickBot="1" x14ac:dyDescent="0.3">
      <c r="B31" s="20" t="s">
        <v>1</v>
      </c>
      <c r="C31" s="12" t="s">
        <v>15</v>
      </c>
      <c r="D31" s="19" t="s">
        <v>24</v>
      </c>
      <c r="E31" s="12" t="s">
        <v>2</v>
      </c>
    </row>
    <row r="32" spans="1:18" ht="15.75" thickBot="1" x14ac:dyDescent="0.3">
      <c r="B32" s="21">
        <v>1</v>
      </c>
      <c r="C32" s="30" t="s">
        <v>51</v>
      </c>
      <c r="D32" s="41" t="s">
        <v>38</v>
      </c>
      <c r="E32" s="31" t="s">
        <v>43</v>
      </c>
    </row>
    <row r="33" spans="2:15" ht="15.75" thickBot="1" x14ac:dyDescent="0.3">
      <c r="B33" s="21">
        <v>2</v>
      </c>
      <c r="C33" s="13" t="s">
        <v>52</v>
      </c>
      <c r="D33" s="46">
        <v>500</v>
      </c>
      <c r="E33" s="13" t="s">
        <v>32</v>
      </c>
      <c r="H33" s="10"/>
      <c r="I33" s="10"/>
      <c r="J33" s="10"/>
      <c r="K33" s="10"/>
      <c r="L33" s="10"/>
      <c r="M33" s="10"/>
      <c r="N33" s="10"/>
      <c r="O33" s="10"/>
    </row>
    <row r="34" spans="2:15" ht="15.75" thickBot="1" x14ac:dyDescent="0.3">
      <c r="B34" s="21">
        <v>3</v>
      </c>
      <c r="C34" s="13" t="s">
        <v>14</v>
      </c>
      <c r="D34" s="47">
        <v>0.25</v>
      </c>
      <c r="E34" t="s">
        <v>29</v>
      </c>
    </row>
    <row r="35" spans="2:15" ht="45.75" customHeight="1" thickBot="1" x14ac:dyDescent="0.3">
      <c r="B35" s="21">
        <v>4</v>
      </c>
      <c r="C35" s="13" t="s">
        <v>4</v>
      </c>
      <c r="D35" s="47">
        <v>0.3</v>
      </c>
      <c r="E35" s="38" t="s">
        <v>56</v>
      </c>
    </row>
    <row r="36" spans="2:15" x14ac:dyDescent="0.25">
      <c r="B36" s="21">
        <v>5</v>
      </c>
      <c r="C36" s="6" t="s">
        <v>5</v>
      </c>
      <c r="D36" s="5">
        <v>3412</v>
      </c>
      <c r="E36" t="s">
        <v>6</v>
      </c>
    </row>
    <row r="37" spans="2:15" x14ac:dyDescent="0.25">
      <c r="B37" s="21">
        <v>6</v>
      </c>
      <c r="C37" s="6" t="s">
        <v>36</v>
      </c>
      <c r="D37" s="5">
        <f>IFERROR(D33*D34*24*D36/D35,"")</f>
        <v>34120000</v>
      </c>
      <c r="E37" s="13" t="s">
        <v>30</v>
      </c>
    </row>
    <row r="38" spans="2:15" ht="60" x14ac:dyDescent="0.25">
      <c r="B38" s="21">
        <v>7</v>
      </c>
      <c r="C38" s="6" t="s">
        <v>7</v>
      </c>
      <c r="D38" s="25">
        <f>_xlfn.IFNA(VLOOKUP(D32,'Fuel Dropdown'!$B$3:$C$7,2,FALSE),"")</f>
        <v>137381</v>
      </c>
      <c r="E38" s="39" t="s">
        <v>57</v>
      </c>
    </row>
    <row r="39" spans="2:15" ht="15.75" thickBot="1" x14ac:dyDescent="0.3">
      <c r="B39" s="21">
        <v>8</v>
      </c>
      <c r="C39" s="6" t="s">
        <v>8</v>
      </c>
      <c r="D39" s="5">
        <f>IFERROR(D37/D38,"")</f>
        <v>248.36039918183738</v>
      </c>
      <c r="E39" t="s">
        <v>9</v>
      </c>
    </row>
    <row r="40" spans="2:15" ht="15.75" thickBot="1" x14ac:dyDescent="0.3">
      <c r="B40" s="21">
        <v>9</v>
      </c>
      <c r="C40" s="8" t="s">
        <v>10</v>
      </c>
      <c r="D40" s="48">
        <v>800</v>
      </c>
      <c r="E40" s="13" t="s">
        <v>45</v>
      </c>
    </row>
    <row r="41" spans="2:15" ht="15.75" thickBot="1" x14ac:dyDescent="0.3">
      <c r="B41" s="21">
        <v>10</v>
      </c>
      <c r="C41" s="6" t="s">
        <v>11</v>
      </c>
      <c r="D41" s="26">
        <f>IFERROR(D40/D39,"")</f>
        <v>3.2211254396248532</v>
      </c>
    </row>
    <row r="42" spans="2:15" ht="30.75" thickBot="1" x14ac:dyDescent="0.3">
      <c r="B42" s="21">
        <v>11</v>
      </c>
      <c r="C42" s="14" t="str">
        <f>"If available, can offsite fuel delivery arrive prior to end of period calculated in step 10" &amp;IFERROR(" ("&amp;FIXED(D41,1,FALSE)&amp;" days)?","?")</f>
        <v>If available, can offsite fuel delivery arrive prior to end of period calculated in step 10 (3.2 days)?</v>
      </c>
      <c r="D42" s="44" t="s">
        <v>19</v>
      </c>
      <c r="E42" s="15" t="s">
        <v>27</v>
      </c>
      <c r="G42" s="8"/>
      <c r="H42" s="8"/>
      <c r="I42" s="8"/>
      <c r="J42" s="8"/>
      <c r="K42" s="8"/>
      <c r="L42" s="8"/>
      <c r="M42" s="8"/>
      <c r="N42" s="8"/>
      <c r="O42" s="8"/>
    </row>
    <row r="43" spans="2:15" ht="30.75" thickBot="1" x14ac:dyDescent="0.3">
      <c r="B43" s="21">
        <v>12</v>
      </c>
      <c r="C43" s="14" t="s">
        <v>22</v>
      </c>
      <c r="D43" s="45" t="s">
        <v>26</v>
      </c>
      <c r="E43" s="15" t="s">
        <v>28</v>
      </c>
    </row>
    <row r="44" spans="2:15" ht="15.75" thickBot="1" x14ac:dyDescent="0.3">
      <c r="B44" s="21">
        <v>13</v>
      </c>
      <c r="C44" s="15" t="s">
        <v>53</v>
      </c>
      <c r="D44" s="49">
        <v>500</v>
      </c>
      <c r="E44" s="13" t="s">
        <v>45</v>
      </c>
    </row>
    <row r="45" spans="2:15" ht="15.75" thickBot="1" x14ac:dyDescent="0.3">
      <c r="B45" s="21">
        <v>14</v>
      </c>
      <c r="C45" s="16" t="s">
        <v>25</v>
      </c>
      <c r="D45" s="17">
        <f>IFERROR(IF(D43="Yes",D40*0.8/D39,IF(D44&gt;D40*0.8,D40*0.8/D39,D44/D39)),"")</f>
        <v>2.0132033997655334</v>
      </c>
      <c r="E45" s="15" t="s">
        <v>28</v>
      </c>
    </row>
    <row r="46" spans="2:15" ht="15.75" thickBot="1" x14ac:dyDescent="0.3">
      <c r="B46" s="21">
        <v>15</v>
      </c>
      <c r="C46" s="15" t="s">
        <v>23</v>
      </c>
      <c r="D46" s="45" t="s">
        <v>55</v>
      </c>
      <c r="E46" s="15" t="str">
        <f>"If recurring, must arrive again within "&amp;IFERROR(FIXED(D45,1,FALSE),"X.X")&amp;" days since last delivery"</f>
        <v>If recurring, must arrive again within 2.0 days since last delivery</v>
      </c>
    </row>
    <row r="47" spans="2:15" ht="30.75" thickBot="1" x14ac:dyDescent="0.3">
      <c r="B47" s="21">
        <v>16</v>
      </c>
      <c r="C47" s="29" t="s">
        <v>47</v>
      </c>
      <c r="D47" s="23" t="str">
        <f>IFERROR(IF(AND(D42="Yes",D46="Recurring"),"6 months or more",IF(D42="Yes",D41+D45,D41)),"")</f>
        <v>6 months or more</v>
      </c>
    </row>
    <row r="48" spans="2:15" ht="30.75" thickBot="1" x14ac:dyDescent="0.3">
      <c r="B48" s="21">
        <v>17</v>
      </c>
      <c r="C48" s="35" t="s">
        <v>48</v>
      </c>
      <c r="D48" s="36">
        <f>IFERROR(IF(D47="6 months or more",4500,ROUND(D47*24,0)),"")</f>
        <v>4500</v>
      </c>
      <c r="E48" s="37" t="s">
        <v>49</v>
      </c>
    </row>
  </sheetData>
  <sheetProtection sheet="1" objects="1" scenarios="1"/>
  <conditionalFormatting sqref="C20:D23">
    <cfRule type="expression" dxfId="3" priority="6">
      <formula>$D$19&lt;&gt;"Yes"</formula>
    </cfRule>
  </conditionalFormatting>
  <conditionalFormatting sqref="C21:D21">
    <cfRule type="expression" dxfId="2" priority="5">
      <formula>$D$20="Yes"</formula>
    </cfRule>
  </conditionalFormatting>
  <conditionalFormatting sqref="C43:D46">
    <cfRule type="expression" dxfId="1" priority="4">
      <formula>$D$42&lt;&gt;"Yes"</formula>
    </cfRule>
  </conditionalFormatting>
  <conditionalFormatting sqref="C44:D44">
    <cfRule type="expression" dxfId="0" priority="3">
      <formula>$D$43="Yes"</formula>
    </cfRule>
  </conditionalFormatting>
  <dataValidations count="4">
    <dataValidation type="list" allowBlank="1" showInputMessage="1" showErrorMessage="1" sqref="D43 D20" xr:uid="{4ACBAE65-0E26-4414-AEC0-AA648284024A}">
      <formula1>"Yes,No"</formula1>
    </dataValidation>
    <dataValidation type="list" allowBlank="1" showInputMessage="1" showErrorMessage="1" sqref="D23 D46" xr:uid="{F2D353CD-22F8-4185-A4E6-315E362EC860}">
      <formula1>"Recurring,One-time"</formula1>
    </dataValidation>
    <dataValidation type="list" allowBlank="1" showInputMessage="1" showErrorMessage="1" sqref="D42 D19" xr:uid="{AFD37F93-84AD-44E3-8725-57E5482CCB8B}">
      <formula1>"Yes,No,Refueling not available"</formula1>
    </dataValidation>
    <dataValidation type="list" allowBlank="1" showInputMessage="1" showErrorMessage="1" sqref="D32" xr:uid="{2135BE52-0ACF-4142-81FD-3462A23E04D3}">
      <formula1>fueltype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679CA4-40EC-46EE-BD08-F9A425D87FFA}">
          <x14:formula1>
            <xm:f>'Fuel Dropdown'!$B$3:$B$7</xm:f>
          </x14:formula1>
          <xm:sqref>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29A31-312C-4830-9F02-4B1B45A43354}">
  <dimension ref="B2:C7"/>
  <sheetViews>
    <sheetView workbookViewId="0">
      <selection activeCell="C7" sqref="C7"/>
    </sheetView>
  </sheetViews>
  <sheetFormatPr defaultRowHeight="15" x14ac:dyDescent="0.25"/>
  <sheetData>
    <row r="2" spans="2:3" x14ac:dyDescent="0.25">
      <c r="B2" s="32" t="s">
        <v>37</v>
      </c>
      <c r="C2" s="32" t="s">
        <v>44</v>
      </c>
    </row>
    <row r="3" spans="2:3" x14ac:dyDescent="0.25">
      <c r="B3" s="32" t="s">
        <v>38</v>
      </c>
      <c r="C3" s="32">
        <v>137381</v>
      </c>
    </row>
    <row r="4" spans="2:3" x14ac:dyDescent="0.25">
      <c r="B4" s="32" t="s">
        <v>39</v>
      </c>
      <c r="C4" s="32">
        <v>91452</v>
      </c>
    </row>
    <row r="5" spans="2:3" x14ac:dyDescent="0.25">
      <c r="B5" s="32" t="s">
        <v>40</v>
      </c>
      <c r="C5" s="32">
        <v>120286</v>
      </c>
    </row>
    <row r="6" spans="2:3" x14ac:dyDescent="0.25">
      <c r="B6" s="32" t="s">
        <v>41</v>
      </c>
      <c r="C6" s="32">
        <v>69514</v>
      </c>
    </row>
    <row r="7" spans="2:3" x14ac:dyDescent="0.25">
      <c r="B7" s="32" t="s">
        <v>42</v>
      </c>
      <c r="C7" s="32">
        <v>149690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ece13e-3376-4417-9525-be60b11a89a8" xsi:nil="true"/>
    <lcf76f155ced4ddcb4097134ff3c332f xmlns="00a6d2c3-a03d-4455-9e0e-5b2ea6e712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58AF2047B31042B9EA8B659B641B95" ma:contentTypeVersion="13" ma:contentTypeDescription="Create a new document." ma:contentTypeScope="" ma:versionID="17e05bc15684632b9a953941442bb396">
  <xsd:schema xmlns:xsd="http://www.w3.org/2001/XMLSchema" xmlns:xs="http://www.w3.org/2001/XMLSchema" xmlns:p="http://schemas.microsoft.com/office/2006/metadata/properties" xmlns:ns2="00a6d2c3-a03d-4455-9e0e-5b2ea6e712ed" xmlns:ns3="be4daaa2-bc41-45a1-8510-840768e46a16" xmlns:ns4="5cece13e-3376-4417-9525-be60b11a89a8" targetNamespace="http://schemas.microsoft.com/office/2006/metadata/properties" ma:root="true" ma:fieldsID="e61bd0dd6409f6b120fed67faa6a029d" ns2:_="" ns3:_="" ns4:_="">
    <xsd:import namespace="00a6d2c3-a03d-4455-9e0e-5b2ea6e712ed"/>
    <xsd:import namespace="be4daaa2-bc41-45a1-8510-840768e46a16"/>
    <xsd:import namespace="5cece13e-3376-4417-9525-be60b11a89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a6d2c3-a03d-4455-9e0e-5b2ea6e712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0f1aaf-6244-4bb9-9bf9-38bf37385302"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4daaa2-bc41-45a1-8510-840768e46a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ce13e-3376-4417-9525-be60b11a89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e490158-1659-45b1-af1e-2b3eb44f1589}" ma:internalName="TaxCatchAll" ma:showField="CatchAllData" ma:web="be4daaa2-bc41-45a1-8510-840768e46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E847F-BEF3-49CA-A6E4-7149278D814C}">
  <ds:schemaRefs>
    <ds:schemaRef ds:uri="http://www.w3.org/XML/1998/namespace"/>
    <ds:schemaRef ds:uri="00a6d2c3-a03d-4455-9e0e-5b2ea6e712ed"/>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5cece13e-3376-4417-9525-be60b11a89a8"/>
    <ds:schemaRef ds:uri="be4daaa2-bc41-45a1-8510-840768e46a16"/>
  </ds:schemaRefs>
</ds:datastoreItem>
</file>

<file path=customXml/itemProps2.xml><?xml version="1.0" encoding="utf-8"?>
<ds:datastoreItem xmlns:ds="http://schemas.openxmlformats.org/officeDocument/2006/customXml" ds:itemID="{82163C9B-4755-4740-8660-1143E6539D1A}">
  <ds:schemaRefs>
    <ds:schemaRef ds:uri="http://schemas.microsoft.com/sharepoint/v3/contenttype/forms"/>
  </ds:schemaRefs>
</ds:datastoreItem>
</file>

<file path=customXml/itemProps3.xml><?xml version="1.0" encoding="utf-8"?>
<ds:datastoreItem xmlns:ds="http://schemas.openxmlformats.org/officeDocument/2006/customXml" ds:itemID="{70845D1E-0EA0-49C9-8AB9-E810F94C0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a6d2c3-a03d-4455-9e0e-5b2ea6e712ed"/>
    <ds:schemaRef ds:uri="be4daaa2-bc41-45a1-8510-840768e46a16"/>
    <ds:schemaRef ds:uri="5cece13e-3376-4417-9525-be60b11a8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Generator Fuel Analysis</vt:lpstr>
      <vt:lpstr>Fuel Dropdown</vt:lpstr>
      <vt:lpstr>btucontent</vt:lpstr>
      <vt:lpstr>fueltype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dc:creator>
  <cp:keywords>PNNL-SA-171971</cp:keywords>
  <cp:lastModifiedBy>Rabinowitz, Hannah S</cp:lastModifiedBy>
  <dcterms:created xsi:type="dcterms:W3CDTF">2019-12-11T19:26:09Z</dcterms:created>
  <dcterms:modified xsi:type="dcterms:W3CDTF">2022-06-06T16:08:47Z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0x0101002C58AF2047B31042B9EA8B659B641B95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