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codeName="{1AED2BDD-1FA3-CEF2-32D4-FBADEFEB71EE}"/>
  <workbookPr codeName="ThisWorkbook" defaultThemeVersion="166925"/>
  <mc:AlternateContent xmlns:mc="http://schemas.openxmlformats.org/markup-compatibility/2006">
    <mc:Choice Requires="x15">
      <x15ac:absPath xmlns:x15ac="http://schemas.microsoft.com/office/spreadsheetml/2010/11/ac" url="C:\Users\D3G346\OneDrive - PNNL\Documents\Projects\FEMP Resilience Business Case\TRN (RPM) document sections\Worksheets\Jan 2020 rev\SolPri\"/>
    </mc:Choice>
  </mc:AlternateContent>
  <xr:revisionPtr revIDLastSave="347" documentId="8_{61638D96-003C-4DC1-A698-2DFE21E9FADF}" xr6:coauthVersionLast="44" xr6:coauthVersionMax="44" xr10:uidLastSave="{0674963E-69E0-4C5D-BC03-EFC50B86B307}"/>
  <bookViews>
    <workbookView xWindow="-120" yWindow="-120" windowWidth="29040" windowHeight="17640" tabRatio="765" xr2:uid="{00000000-000D-0000-FFFF-FFFF00000000}"/>
  </bookViews>
  <sheets>
    <sheet name="1. Dashboard" sheetId="69" r:id="rId1"/>
    <sheet name="Data Definitions" sheetId="79" state="hidden" r:id="rId2"/>
    <sheet name="2. Solution Risk Reduction" sheetId="75" r:id="rId3"/>
    <sheet name="3. Sol. Pri. Criteria &amp; Weights" sheetId="62" r:id="rId4"/>
    <sheet name="4. Cost Considerations" sheetId="77" r:id="rId5"/>
    <sheet name="5. Solution Evaluation" sheetId="76" r:id="rId6"/>
    <sheet name="6. Summary" sheetId="78" r:id="rId7"/>
  </sheets>
  <definedNames>
    <definedName name="_xlnm._FilterDatabase" localSheetId="6" hidden="1">'6. Summary'!$B$6:$I$6</definedName>
    <definedName name="_xlnm.Print_Area" localSheetId="0">'1. Dashboard'!$A$1:$M$26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76" l="1"/>
  <c r="H5" i="78" l="1"/>
  <c r="C7" i="78"/>
  <c r="C14" i="76" l="1"/>
  <c r="L22" i="78" l="1"/>
  <c r="L21" i="78"/>
  <c r="L20" i="78"/>
  <c r="L19" i="78"/>
  <c r="L18" i="78"/>
  <c r="L17" i="78"/>
  <c r="L16" i="78"/>
  <c r="L15" i="78"/>
  <c r="L14" i="78"/>
  <c r="L13" i="78"/>
  <c r="L11" i="78"/>
  <c r="L10" i="78"/>
  <c r="L9" i="78"/>
  <c r="L7" i="78"/>
  <c r="M22" i="78"/>
  <c r="M21" i="78"/>
  <c r="M20" i="78"/>
  <c r="M19" i="78"/>
  <c r="M18" i="78"/>
  <c r="M17" i="78"/>
  <c r="M16" i="78"/>
  <c r="M15" i="78"/>
  <c r="M14" i="78"/>
  <c r="M13" i="78"/>
  <c r="M12" i="78"/>
  <c r="N12" i="78" s="1"/>
  <c r="M11" i="78"/>
  <c r="M10" i="78"/>
  <c r="M9" i="78"/>
  <c r="M8" i="78"/>
  <c r="N8" i="78" s="1"/>
  <c r="M7" i="78"/>
  <c r="N10" i="78" l="1"/>
  <c r="N7" i="78"/>
  <c r="N9" i="78"/>
  <c r="N13" i="78"/>
  <c r="N11" i="78"/>
  <c r="N14" i="78"/>
  <c r="N15" i="78"/>
  <c r="N16" i="78"/>
  <c r="N17" i="78"/>
  <c r="N18" i="78"/>
  <c r="N19" i="78"/>
  <c r="N20" i="78"/>
  <c r="N21" i="78"/>
  <c r="N22" i="78"/>
  <c r="D12" i="78"/>
  <c r="E12" i="78"/>
  <c r="C56" i="78"/>
  <c r="H56" i="78" s="1"/>
  <c r="C55" i="78"/>
  <c r="H55" i="78" s="1"/>
  <c r="C54" i="78"/>
  <c r="H54" i="78" s="1"/>
  <c r="C53" i="78"/>
  <c r="H53" i="78" s="1"/>
  <c r="C52" i="78"/>
  <c r="H52" i="78" s="1"/>
  <c r="C51" i="78"/>
  <c r="H51" i="78" s="1"/>
  <c r="C50" i="78"/>
  <c r="H50" i="78" s="1"/>
  <c r="C49" i="78"/>
  <c r="H49" i="78" s="1"/>
  <c r="C48" i="78"/>
  <c r="H48" i="78" s="1"/>
  <c r="C47" i="78"/>
  <c r="H47" i="78" s="1"/>
  <c r="C46" i="78"/>
  <c r="H46" i="78" s="1"/>
  <c r="C45" i="78"/>
  <c r="H45" i="78" s="1"/>
  <c r="C44" i="78"/>
  <c r="H44" i="78" s="1"/>
  <c r="C43" i="78"/>
  <c r="H43" i="78" s="1"/>
  <c r="C42" i="78"/>
  <c r="H42" i="78" s="1"/>
  <c r="C41" i="78"/>
  <c r="H41" i="78" s="1"/>
  <c r="C40" i="78"/>
  <c r="H40" i="78" s="1"/>
  <c r="C39" i="78"/>
  <c r="H39" i="78" s="1"/>
  <c r="C38" i="78"/>
  <c r="H38" i="78" s="1"/>
  <c r="C37" i="78"/>
  <c r="H37" i="78" s="1"/>
  <c r="C36" i="78"/>
  <c r="H36" i="78" s="1"/>
  <c r="C35" i="78"/>
  <c r="H35" i="78" s="1"/>
  <c r="C34" i="78"/>
  <c r="H34" i="78" s="1"/>
  <c r="C33" i="78"/>
  <c r="H33" i="78" s="1"/>
  <c r="C32" i="78"/>
  <c r="H32" i="78" s="1"/>
  <c r="C31" i="78"/>
  <c r="H31" i="78" s="1"/>
  <c r="C30" i="78"/>
  <c r="H30" i="78" s="1"/>
  <c r="C29" i="78"/>
  <c r="H29" i="78" s="1"/>
  <c r="C28" i="78"/>
  <c r="H28" i="78" s="1"/>
  <c r="C27" i="78"/>
  <c r="H27" i="78" s="1"/>
  <c r="C26" i="78"/>
  <c r="H26" i="78" s="1"/>
  <c r="C25" i="78"/>
  <c r="H25" i="78" s="1"/>
  <c r="C24" i="78"/>
  <c r="H24" i="78" s="1"/>
  <c r="C23" i="78"/>
  <c r="H23" i="78" s="1"/>
  <c r="C22" i="78"/>
  <c r="H22" i="78" s="1"/>
  <c r="C21" i="78"/>
  <c r="H21" i="78" s="1"/>
  <c r="C20" i="78"/>
  <c r="H20" i="78" s="1"/>
  <c r="C19" i="78"/>
  <c r="H19" i="78" s="1"/>
  <c r="C18" i="78"/>
  <c r="H18" i="78" s="1"/>
  <c r="C17" i="78"/>
  <c r="H17" i="78" s="1"/>
  <c r="C16" i="78"/>
  <c r="H16" i="78" s="1"/>
  <c r="C15" i="78"/>
  <c r="H15" i="78" s="1"/>
  <c r="C14" i="78"/>
  <c r="H14" i="78" s="1"/>
  <c r="C13" i="78"/>
  <c r="C12" i="78"/>
  <c r="H12" i="78" s="1"/>
  <c r="C11" i="78"/>
  <c r="H11" i="78" s="1"/>
  <c r="C10" i="78"/>
  <c r="C9" i="78"/>
  <c r="C8" i="78"/>
  <c r="D5" i="78"/>
  <c r="G51" i="78" l="1"/>
  <c r="G52" i="78"/>
  <c r="G25" i="78"/>
  <c r="G37" i="78"/>
  <c r="G49" i="78"/>
  <c r="G14" i="78"/>
  <c r="G26" i="78"/>
  <c r="G38" i="78"/>
  <c r="G50" i="78"/>
  <c r="G27" i="78"/>
  <c r="G17" i="78"/>
  <c r="G29" i="78"/>
  <c r="G41" i="78"/>
  <c r="G53" i="78"/>
  <c r="G16" i="78"/>
  <c r="G18" i="78"/>
  <c r="G19" i="78"/>
  <c r="G31" i="78"/>
  <c r="G43" i="78"/>
  <c r="G55" i="78"/>
  <c r="G39" i="78"/>
  <c r="G54" i="78"/>
  <c r="G20" i="78"/>
  <c r="G32" i="78"/>
  <c r="G44" i="78"/>
  <c r="G56" i="78"/>
  <c r="G40" i="78"/>
  <c r="G30" i="78"/>
  <c r="G21" i="78"/>
  <c r="G33" i="78"/>
  <c r="G45" i="78"/>
  <c r="G22" i="78"/>
  <c r="G34" i="78"/>
  <c r="G46" i="78"/>
  <c r="G15" i="78"/>
  <c r="G28" i="78"/>
  <c r="G35" i="78"/>
  <c r="G42" i="78"/>
  <c r="G11" i="78"/>
  <c r="G23" i="78"/>
  <c r="G47" i="78"/>
  <c r="G12" i="78"/>
  <c r="G24" i="78"/>
  <c r="G36" i="78"/>
  <c r="G48" i="78"/>
  <c r="R12" i="76"/>
  <c r="K5" i="77"/>
  <c r="V15" i="76"/>
  <c r="V14" i="76"/>
  <c r="V13" i="76"/>
  <c r="V12" i="76"/>
  <c r="C56" i="76" l="1"/>
  <c r="P56" i="76" s="1"/>
  <c r="Q56" i="76" s="1"/>
  <c r="F56" i="78" s="1"/>
  <c r="C55" i="76"/>
  <c r="P55" i="76" s="1"/>
  <c r="Q55" i="76" s="1"/>
  <c r="F55" i="78" s="1"/>
  <c r="C54" i="76"/>
  <c r="P54" i="76" s="1"/>
  <c r="Q54" i="76" s="1"/>
  <c r="F54" i="78" s="1"/>
  <c r="C53" i="76"/>
  <c r="P53" i="76" s="1"/>
  <c r="Q53" i="76" s="1"/>
  <c r="F53" i="78" s="1"/>
  <c r="C52" i="76"/>
  <c r="P52" i="76" s="1"/>
  <c r="Q52" i="76" s="1"/>
  <c r="F52" i="78" s="1"/>
  <c r="C51" i="76"/>
  <c r="P51" i="76" s="1"/>
  <c r="Q51" i="76" s="1"/>
  <c r="F51" i="78" s="1"/>
  <c r="C50" i="76"/>
  <c r="P50" i="76" s="1"/>
  <c r="Q50" i="76" s="1"/>
  <c r="F50" i="78" s="1"/>
  <c r="C49" i="76"/>
  <c r="P49" i="76" s="1"/>
  <c r="Q49" i="76" s="1"/>
  <c r="F49" i="78" s="1"/>
  <c r="C48" i="76"/>
  <c r="P48" i="76" s="1"/>
  <c r="Q48" i="76" s="1"/>
  <c r="F48" i="78" s="1"/>
  <c r="C47" i="76"/>
  <c r="P47" i="76" s="1"/>
  <c r="Q47" i="76" s="1"/>
  <c r="F47" i="78" s="1"/>
  <c r="C46" i="76"/>
  <c r="P46" i="76" s="1"/>
  <c r="Q46" i="76" s="1"/>
  <c r="F46" i="78" s="1"/>
  <c r="C45" i="76"/>
  <c r="P45" i="76" s="1"/>
  <c r="Q45" i="76" s="1"/>
  <c r="F45" i="78" s="1"/>
  <c r="C44" i="76"/>
  <c r="P44" i="76" s="1"/>
  <c r="Q44" i="76" s="1"/>
  <c r="F44" i="78" s="1"/>
  <c r="C43" i="76"/>
  <c r="P43" i="76" s="1"/>
  <c r="Q43" i="76" s="1"/>
  <c r="F43" i="78" s="1"/>
  <c r="C42" i="76"/>
  <c r="P42" i="76" s="1"/>
  <c r="Q42" i="76" s="1"/>
  <c r="F42" i="78" s="1"/>
  <c r="C41" i="76"/>
  <c r="P41" i="76" s="1"/>
  <c r="Q41" i="76" s="1"/>
  <c r="F41" i="78" s="1"/>
  <c r="C40" i="76"/>
  <c r="P40" i="76" s="1"/>
  <c r="Q40" i="76" s="1"/>
  <c r="F40" i="78" s="1"/>
  <c r="C39" i="76"/>
  <c r="P39" i="76" s="1"/>
  <c r="Q39" i="76" s="1"/>
  <c r="F39" i="78" s="1"/>
  <c r="C38" i="76"/>
  <c r="P38" i="76" s="1"/>
  <c r="Q38" i="76" s="1"/>
  <c r="F38" i="78" s="1"/>
  <c r="C37" i="76"/>
  <c r="P37" i="76" s="1"/>
  <c r="Q37" i="76" s="1"/>
  <c r="F37" i="78" s="1"/>
  <c r="C36" i="76"/>
  <c r="P36" i="76" s="1"/>
  <c r="Q36" i="76" s="1"/>
  <c r="F36" i="78" s="1"/>
  <c r="C35" i="76"/>
  <c r="P35" i="76" s="1"/>
  <c r="Q35" i="76" s="1"/>
  <c r="F35" i="78" s="1"/>
  <c r="C34" i="76"/>
  <c r="P34" i="76" s="1"/>
  <c r="Q34" i="76" s="1"/>
  <c r="F34" i="78" s="1"/>
  <c r="C33" i="76"/>
  <c r="P33" i="76" s="1"/>
  <c r="Q33" i="76" s="1"/>
  <c r="F33" i="78" s="1"/>
  <c r="C32" i="76"/>
  <c r="P32" i="76" s="1"/>
  <c r="Q32" i="76" s="1"/>
  <c r="F32" i="78" s="1"/>
  <c r="C31" i="76"/>
  <c r="P31" i="76" s="1"/>
  <c r="Q31" i="76" s="1"/>
  <c r="F31" i="78" s="1"/>
  <c r="C30" i="76"/>
  <c r="P30" i="76" s="1"/>
  <c r="Q30" i="76" s="1"/>
  <c r="F30" i="78" s="1"/>
  <c r="C29" i="76"/>
  <c r="P29" i="76" s="1"/>
  <c r="Q29" i="76" s="1"/>
  <c r="F29" i="78" s="1"/>
  <c r="C28" i="76"/>
  <c r="P28" i="76" s="1"/>
  <c r="Q28" i="76" s="1"/>
  <c r="F28" i="78" s="1"/>
  <c r="C27" i="76"/>
  <c r="P27" i="76" s="1"/>
  <c r="Q27" i="76" s="1"/>
  <c r="F27" i="78" s="1"/>
  <c r="C26" i="76"/>
  <c r="P26" i="76" s="1"/>
  <c r="Q26" i="76" s="1"/>
  <c r="F26" i="78" s="1"/>
  <c r="C25" i="76"/>
  <c r="P25" i="76" s="1"/>
  <c r="Q25" i="76" s="1"/>
  <c r="F25" i="78" s="1"/>
  <c r="C24" i="76"/>
  <c r="P24" i="76" s="1"/>
  <c r="Q24" i="76" s="1"/>
  <c r="F24" i="78" s="1"/>
  <c r="C23" i="76"/>
  <c r="P23" i="76" s="1"/>
  <c r="Q23" i="76" s="1"/>
  <c r="F23" i="78" s="1"/>
  <c r="C22" i="76"/>
  <c r="P22" i="76" s="1"/>
  <c r="Q22" i="76" s="1"/>
  <c r="F22" i="78" s="1"/>
  <c r="C21" i="76"/>
  <c r="P21" i="76" s="1"/>
  <c r="Q21" i="76" s="1"/>
  <c r="F21" i="78" s="1"/>
  <c r="C20" i="76"/>
  <c r="P20" i="76" s="1"/>
  <c r="Q20" i="76" s="1"/>
  <c r="F20" i="78" s="1"/>
  <c r="C19" i="76"/>
  <c r="P19" i="76" s="1"/>
  <c r="Q19" i="76" s="1"/>
  <c r="F19" i="78" s="1"/>
  <c r="C18" i="76"/>
  <c r="P18" i="76" s="1"/>
  <c r="Q18" i="76" s="1"/>
  <c r="F18" i="78" s="1"/>
  <c r="C17" i="76"/>
  <c r="P17" i="76" s="1"/>
  <c r="Q17" i="76" s="1"/>
  <c r="F17" i="78" s="1"/>
  <c r="C16" i="76"/>
  <c r="P16" i="76" s="1"/>
  <c r="Q16" i="76" s="1"/>
  <c r="F16" i="78" s="1"/>
  <c r="C15" i="76"/>
  <c r="P15" i="76" s="1"/>
  <c r="Q15" i="76" s="1"/>
  <c r="F15" i="78" s="1"/>
  <c r="P14" i="76"/>
  <c r="Q14" i="76" s="1"/>
  <c r="F14" i="78" s="1"/>
  <c r="C13" i="76"/>
  <c r="P13" i="76" s="1"/>
  <c r="Q13" i="76" s="1"/>
  <c r="F13" i="78" s="1"/>
  <c r="C12" i="76"/>
  <c r="P12" i="76" s="1"/>
  <c r="Q12" i="76" s="1"/>
  <c r="F12" i="78" s="1"/>
  <c r="C11" i="76"/>
  <c r="P11" i="76" s="1"/>
  <c r="Q11" i="76" s="1"/>
  <c r="F11" i="78" s="1"/>
  <c r="C9" i="76"/>
  <c r="C8" i="76"/>
  <c r="C56" i="77" l="1"/>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1" i="77"/>
  <c r="C10" i="77"/>
  <c r="C9" i="77"/>
  <c r="C8" i="77"/>
  <c r="O56" i="75"/>
  <c r="P56" i="75" s="1"/>
  <c r="O55" i="75"/>
  <c r="P55" i="75" s="1"/>
  <c r="O54" i="75"/>
  <c r="P54" i="75" s="1"/>
  <c r="O53" i="75"/>
  <c r="P53" i="75" s="1"/>
  <c r="O52" i="75"/>
  <c r="P52" i="75" s="1"/>
  <c r="O51" i="75"/>
  <c r="P51" i="75" s="1"/>
  <c r="O50" i="75"/>
  <c r="P50" i="75" s="1"/>
  <c r="O49" i="75"/>
  <c r="P49" i="75" s="1"/>
  <c r="O48" i="75"/>
  <c r="P48" i="75" s="1"/>
  <c r="O47" i="75"/>
  <c r="P47" i="75" s="1"/>
  <c r="O46" i="75"/>
  <c r="P46" i="75" s="1"/>
  <c r="O45" i="75"/>
  <c r="P45" i="75" s="1"/>
  <c r="O44" i="75"/>
  <c r="P44" i="75" s="1"/>
  <c r="O43" i="75"/>
  <c r="P43" i="75" s="1"/>
  <c r="O42" i="75"/>
  <c r="P42" i="75" s="1"/>
  <c r="O41" i="75"/>
  <c r="P41" i="75" s="1"/>
  <c r="O40" i="75"/>
  <c r="P40" i="75" s="1"/>
  <c r="O39" i="75"/>
  <c r="P39" i="75" s="1"/>
  <c r="O38" i="75"/>
  <c r="P38" i="75" s="1"/>
  <c r="O37" i="75"/>
  <c r="P37" i="75" s="1"/>
  <c r="O36" i="75"/>
  <c r="P36" i="75" s="1"/>
  <c r="O35" i="75"/>
  <c r="P35" i="75" s="1"/>
  <c r="O34" i="75"/>
  <c r="P34" i="75" s="1"/>
  <c r="O33" i="75"/>
  <c r="P33" i="75" s="1"/>
  <c r="O32" i="75"/>
  <c r="P32" i="75" s="1"/>
  <c r="O31" i="75"/>
  <c r="P31" i="75" s="1"/>
  <c r="O30" i="75"/>
  <c r="P30" i="75" s="1"/>
  <c r="O29" i="75"/>
  <c r="P29" i="75" s="1"/>
  <c r="O28" i="75"/>
  <c r="P28" i="75" s="1"/>
  <c r="O27" i="75"/>
  <c r="P27" i="75" s="1"/>
  <c r="O26" i="75"/>
  <c r="P26" i="75" s="1"/>
  <c r="O25" i="75"/>
  <c r="P25" i="75" s="1"/>
  <c r="O24" i="75"/>
  <c r="P24" i="75" s="1"/>
  <c r="O23" i="75"/>
  <c r="P23" i="75" s="1"/>
  <c r="O22" i="75"/>
  <c r="P22" i="75" s="1"/>
  <c r="O21" i="75"/>
  <c r="P21" i="75" s="1"/>
  <c r="O20" i="75"/>
  <c r="P20" i="75" s="1"/>
  <c r="O19" i="75"/>
  <c r="P19" i="75" s="1"/>
  <c r="O18" i="75"/>
  <c r="P18" i="75" s="1"/>
  <c r="O17" i="75"/>
  <c r="P17" i="75" s="1"/>
  <c r="O16" i="75"/>
  <c r="P16" i="75" s="1"/>
  <c r="O15" i="75"/>
  <c r="P15" i="75" s="1"/>
  <c r="O14" i="75"/>
  <c r="P14" i="75" s="1"/>
  <c r="O13" i="75"/>
  <c r="P13" i="75" s="1"/>
  <c r="O12" i="75"/>
  <c r="P12" i="75" s="1"/>
  <c r="O11" i="75"/>
  <c r="P11" i="75" s="1"/>
  <c r="O10" i="75"/>
  <c r="P10" i="75" s="1"/>
  <c r="O9" i="75"/>
  <c r="P9" i="75" s="1"/>
  <c r="O8" i="75"/>
  <c r="P8" i="75" s="1"/>
  <c r="R10" i="75"/>
  <c r="R9" i="75"/>
  <c r="R8" i="75"/>
  <c r="R7" i="75"/>
  <c r="L9" i="77"/>
  <c r="L10" i="77"/>
  <c r="L8" i="77"/>
  <c r="L7" i="77"/>
  <c r="L5" i="77"/>
  <c r="F5" i="77"/>
  <c r="O56" i="76" l="1"/>
  <c r="O55" i="76"/>
  <c r="O54" i="76"/>
  <c r="O53" i="76"/>
  <c r="O52" i="76"/>
  <c r="O51" i="76"/>
  <c r="O50" i="76"/>
  <c r="O49" i="76"/>
  <c r="O48" i="76"/>
  <c r="O47" i="76"/>
  <c r="O46" i="76"/>
  <c r="O45" i="76"/>
  <c r="O44" i="76"/>
  <c r="O43" i="76"/>
  <c r="O42" i="76"/>
  <c r="O41" i="76"/>
  <c r="O40" i="76"/>
  <c r="O39" i="76"/>
  <c r="O38" i="76"/>
  <c r="O37" i="76"/>
  <c r="O36" i="76"/>
  <c r="O35" i="76"/>
  <c r="O34" i="76"/>
  <c r="O33" i="76"/>
  <c r="O32" i="76"/>
  <c r="O31" i="76"/>
  <c r="O30" i="76"/>
  <c r="O29" i="76"/>
  <c r="O28" i="76"/>
  <c r="O27" i="76"/>
  <c r="O26" i="76"/>
  <c r="O25" i="76"/>
  <c r="O24" i="76"/>
  <c r="O23" i="76"/>
  <c r="O22" i="76"/>
  <c r="O21" i="76"/>
  <c r="O20" i="76"/>
  <c r="O19" i="76"/>
  <c r="O18" i="76"/>
  <c r="O17" i="76"/>
  <c r="O16" i="76"/>
  <c r="O15" i="76"/>
  <c r="O14" i="76"/>
  <c r="O13" i="76"/>
  <c r="O12" i="76"/>
  <c r="O11" i="76"/>
  <c r="O10" i="76"/>
  <c r="O9" i="76"/>
  <c r="O8" i="76"/>
  <c r="M56" i="76"/>
  <c r="M55" i="76"/>
  <c r="M54" i="76"/>
  <c r="M53" i="76"/>
  <c r="M52" i="76"/>
  <c r="M51" i="76"/>
  <c r="M50" i="76"/>
  <c r="M49" i="76"/>
  <c r="M48" i="76"/>
  <c r="M47" i="76"/>
  <c r="M46" i="76"/>
  <c r="M45" i="76"/>
  <c r="M44" i="76"/>
  <c r="M43" i="76"/>
  <c r="M42" i="76"/>
  <c r="M41" i="76"/>
  <c r="M40" i="76"/>
  <c r="M39" i="76"/>
  <c r="M38" i="76"/>
  <c r="M37" i="76"/>
  <c r="M36" i="76"/>
  <c r="M35" i="76"/>
  <c r="M34" i="76"/>
  <c r="M33" i="76"/>
  <c r="M32" i="76"/>
  <c r="M31" i="76"/>
  <c r="M30" i="76"/>
  <c r="M29" i="76"/>
  <c r="M28" i="76"/>
  <c r="M27" i="76"/>
  <c r="M26" i="76"/>
  <c r="M25" i="76"/>
  <c r="M24" i="76"/>
  <c r="M23" i="76"/>
  <c r="M22" i="76"/>
  <c r="M21" i="76"/>
  <c r="M20" i="76"/>
  <c r="M19" i="76"/>
  <c r="M18" i="76"/>
  <c r="M17" i="76"/>
  <c r="M16" i="76"/>
  <c r="M15" i="76"/>
  <c r="M14" i="76"/>
  <c r="M13" i="76"/>
  <c r="M12" i="76"/>
  <c r="M11" i="76"/>
  <c r="M10" i="76"/>
  <c r="M9" i="76"/>
  <c r="M8" i="76"/>
  <c r="K56" i="76"/>
  <c r="K55" i="76"/>
  <c r="K54" i="76"/>
  <c r="K53" i="76"/>
  <c r="K52" i="76"/>
  <c r="K51" i="76"/>
  <c r="K50" i="76"/>
  <c r="K49" i="76"/>
  <c r="K48" i="76"/>
  <c r="K47" i="76"/>
  <c r="K46" i="76"/>
  <c r="K45" i="76"/>
  <c r="K44" i="76"/>
  <c r="K43" i="76"/>
  <c r="K42" i="76"/>
  <c r="K41" i="76"/>
  <c r="K40" i="76"/>
  <c r="K39" i="76"/>
  <c r="K38" i="76"/>
  <c r="K37" i="76"/>
  <c r="K36" i="76"/>
  <c r="K35" i="76"/>
  <c r="K34" i="76"/>
  <c r="K33" i="76"/>
  <c r="K32" i="76"/>
  <c r="K31" i="76"/>
  <c r="K30" i="76"/>
  <c r="K29" i="76"/>
  <c r="K28" i="76"/>
  <c r="K27" i="76"/>
  <c r="K26" i="76"/>
  <c r="K25" i="76"/>
  <c r="K24" i="76"/>
  <c r="K23" i="76"/>
  <c r="K22" i="76"/>
  <c r="K21" i="76"/>
  <c r="K20" i="76"/>
  <c r="K19" i="76"/>
  <c r="K18" i="76"/>
  <c r="K17" i="76"/>
  <c r="K16" i="76"/>
  <c r="K15" i="76"/>
  <c r="K14" i="76"/>
  <c r="K13" i="76"/>
  <c r="K12" i="76"/>
  <c r="K11" i="76"/>
  <c r="K10" i="76"/>
  <c r="K9" i="76"/>
  <c r="K8" i="76"/>
  <c r="I56" i="76"/>
  <c r="I55" i="76"/>
  <c r="I54" i="76"/>
  <c r="I53" i="76"/>
  <c r="I52" i="76"/>
  <c r="I51" i="76"/>
  <c r="I50" i="76"/>
  <c r="I49" i="76"/>
  <c r="I48" i="76"/>
  <c r="I47" i="76"/>
  <c r="I46" i="76"/>
  <c r="I45" i="76"/>
  <c r="I44" i="76"/>
  <c r="I43" i="76"/>
  <c r="I42" i="76"/>
  <c r="I41" i="76"/>
  <c r="I40" i="76"/>
  <c r="I39" i="76"/>
  <c r="I38" i="76"/>
  <c r="I37" i="76"/>
  <c r="I36" i="76"/>
  <c r="I35" i="76"/>
  <c r="I34" i="76"/>
  <c r="I33" i="76"/>
  <c r="I32" i="76"/>
  <c r="I31" i="76"/>
  <c r="I30" i="76"/>
  <c r="I29" i="76"/>
  <c r="I28" i="76"/>
  <c r="I27" i="76"/>
  <c r="I26" i="76"/>
  <c r="I25" i="76"/>
  <c r="I24" i="76"/>
  <c r="I23" i="76"/>
  <c r="I22" i="76"/>
  <c r="I21" i="76"/>
  <c r="I20" i="76"/>
  <c r="I19" i="76"/>
  <c r="I18" i="76"/>
  <c r="I17" i="76"/>
  <c r="I16" i="76"/>
  <c r="I15" i="76"/>
  <c r="I14" i="76"/>
  <c r="I13" i="76"/>
  <c r="I12" i="76"/>
  <c r="I11" i="76"/>
  <c r="I10" i="76"/>
  <c r="I9" i="76"/>
  <c r="I8" i="76"/>
  <c r="G56" i="76"/>
  <c r="G55" i="76"/>
  <c r="G54" i="76"/>
  <c r="G53" i="76"/>
  <c r="G52" i="76"/>
  <c r="G51" i="76"/>
  <c r="G50" i="76"/>
  <c r="G49" i="76"/>
  <c r="G48" i="76"/>
  <c r="G47" i="76"/>
  <c r="G46" i="76"/>
  <c r="G45" i="76"/>
  <c r="G44" i="76"/>
  <c r="G43" i="76"/>
  <c r="G42" i="76"/>
  <c r="G41" i="76"/>
  <c r="G40" i="76"/>
  <c r="G39" i="76"/>
  <c r="G38" i="76"/>
  <c r="G37" i="76"/>
  <c r="G36" i="76"/>
  <c r="G35" i="76"/>
  <c r="G34" i="76"/>
  <c r="G33" i="76"/>
  <c r="G32" i="76"/>
  <c r="G31" i="76"/>
  <c r="G30" i="76"/>
  <c r="G29" i="76"/>
  <c r="G28" i="76"/>
  <c r="G27" i="76"/>
  <c r="G26" i="76"/>
  <c r="G25" i="76"/>
  <c r="G24" i="76"/>
  <c r="G23" i="76"/>
  <c r="G22" i="76"/>
  <c r="G21" i="76"/>
  <c r="G20" i="76"/>
  <c r="G19" i="76"/>
  <c r="G18" i="76"/>
  <c r="G17" i="76"/>
  <c r="G16" i="76"/>
  <c r="G15" i="76"/>
  <c r="G14" i="76"/>
  <c r="G13" i="76"/>
  <c r="G12" i="76"/>
  <c r="G11" i="76"/>
  <c r="G10" i="76"/>
  <c r="G9" i="76"/>
  <c r="G8" i="76"/>
  <c r="I7" i="76"/>
  <c r="G7" i="76"/>
  <c r="O7" i="76"/>
  <c r="M7" i="76"/>
  <c r="K7" i="76"/>
  <c r="N5" i="76"/>
  <c r="C7" i="76"/>
  <c r="C7" i="77"/>
  <c r="F7" i="77" s="1"/>
  <c r="L5" i="76"/>
  <c r="J5" i="76"/>
  <c r="H5" i="76"/>
  <c r="F5" i="76"/>
  <c r="D5" i="76"/>
  <c r="D13" i="76"/>
  <c r="E13" i="76" s="1"/>
  <c r="D12" i="76"/>
  <c r="E12" i="76" s="1"/>
  <c r="D11" i="76"/>
  <c r="E11" i="76" s="1"/>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G12" i="77" s="1"/>
  <c r="F11" i="77"/>
  <c r="F10" i="77"/>
  <c r="F8" i="77"/>
  <c r="D55" i="76"/>
  <c r="E55" i="76" s="1"/>
  <c r="D52" i="76"/>
  <c r="E52" i="76" s="1"/>
  <c r="D51" i="76"/>
  <c r="E51" i="76" s="1"/>
  <c r="D50" i="76"/>
  <c r="E50" i="76" s="1"/>
  <c r="D49" i="76"/>
  <c r="E49" i="76" s="1"/>
  <c r="D48" i="76"/>
  <c r="E48" i="76" s="1"/>
  <c r="D47" i="76"/>
  <c r="E47" i="76" s="1"/>
  <c r="D46" i="76"/>
  <c r="E46" i="76" s="1"/>
  <c r="D41" i="76"/>
  <c r="E41" i="76" s="1"/>
  <c r="D39" i="76"/>
  <c r="E39" i="76" s="1"/>
  <c r="D38" i="76"/>
  <c r="E38" i="76" s="1"/>
  <c r="D37" i="76"/>
  <c r="E37" i="76" s="1"/>
  <c r="D36" i="76"/>
  <c r="E36" i="76" s="1"/>
  <c r="D35" i="76"/>
  <c r="E35" i="76" s="1"/>
  <c r="D34" i="76"/>
  <c r="E34" i="76" s="1"/>
  <c r="D33" i="76"/>
  <c r="E33" i="76" s="1"/>
  <c r="D27" i="76"/>
  <c r="E27" i="76" s="1"/>
  <c r="D26" i="76"/>
  <c r="E26" i="76" s="1"/>
  <c r="D25" i="76"/>
  <c r="E25" i="76" s="1"/>
  <c r="D24" i="76"/>
  <c r="E24" i="76" s="1"/>
  <c r="D23" i="76"/>
  <c r="E23" i="76" s="1"/>
  <c r="D22" i="76"/>
  <c r="E22" i="76" s="1"/>
  <c r="D21" i="76"/>
  <c r="E21" i="76" s="1"/>
  <c r="D15" i="76"/>
  <c r="E15" i="76" s="1"/>
  <c r="D14" i="76"/>
  <c r="E14" i="76" s="1"/>
  <c r="D56" i="76"/>
  <c r="E56" i="76" s="1"/>
  <c r="D54" i="76"/>
  <c r="E54" i="76" s="1"/>
  <c r="D53" i="76"/>
  <c r="E53" i="76" s="1"/>
  <c r="D45" i="76"/>
  <c r="E45" i="76" s="1"/>
  <c r="D44" i="76"/>
  <c r="E44" i="76" s="1"/>
  <c r="D43" i="76"/>
  <c r="E43" i="76" s="1"/>
  <c r="D42" i="76"/>
  <c r="E42" i="76" s="1"/>
  <c r="D40" i="76"/>
  <c r="E40" i="76" s="1"/>
  <c r="D32" i="76"/>
  <c r="E32" i="76" s="1"/>
  <c r="D31" i="76"/>
  <c r="E31" i="76" s="1"/>
  <c r="D30" i="76"/>
  <c r="E30" i="76" s="1"/>
  <c r="D29" i="76"/>
  <c r="E29" i="76" s="1"/>
  <c r="D28" i="76"/>
  <c r="E28" i="76" s="1"/>
  <c r="D20" i="76"/>
  <c r="E20" i="76" s="1"/>
  <c r="D19" i="76"/>
  <c r="E19" i="76" s="1"/>
  <c r="D18" i="76"/>
  <c r="E18" i="76" s="1"/>
  <c r="D17" i="76"/>
  <c r="E17" i="76" s="1"/>
  <c r="D16" i="76"/>
  <c r="E16" i="76" s="1"/>
  <c r="D10" i="76"/>
  <c r="E10" i="76" s="1"/>
  <c r="D9" i="76"/>
  <c r="E9" i="76" s="1"/>
  <c r="D8" i="76"/>
  <c r="E8" i="76" s="1"/>
  <c r="O7" i="75"/>
  <c r="G19" i="77" l="1"/>
  <c r="D19" i="78"/>
  <c r="G42" i="77"/>
  <c r="D42" i="78"/>
  <c r="G20" i="77"/>
  <c r="D20" i="78"/>
  <c r="G33" i="77"/>
  <c r="D33" i="78"/>
  <c r="G45" i="77"/>
  <c r="D45" i="78"/>
  <c r="G43" i="77"/>
  <c r="D43" i="78"/>
  <c r="G46" i="77"/>
  <c r="D46" i="78"/>
  <c r="G18" i="77"/>
  <c r="D18" i="78"/>
  <c r="G32" i="77"/>
  <c r="D32" i="78"/>
  <c r="G47" i="77"/>
  <c r="D47" i="78"/>
  <c r="G30" i="77"/>
  <c r="D30" i="78"/>
  <c r="G10" i="77"/>
  <c r="D10" i="78"/>
  <c r="G11" i="77"/>
  <c r="D11" i="78"/>
  <c r="G36" i="77"/>
  <c r="D36" i="78"/>
  <c r="G48" i="77"/>
  <c r="D48" i="78"/>
  <c r="G55" i="77"/>
  <c r="D55" i="78"/>
  <c r="G37" i="77"/>
  <c r="D37" i="78"/>
  <c r="G44" i="77"/>
  <c r="D44" i="78"/>
  <c r="G21" i="77"/>
  <c r="D21" i="78"/>
  <c r="G23" i="77"/>
  <c r="D23" i="78"/>
  <c r="G50" i="77"/>
  <c r="D50" i="78"/>
  <c r="G56" i="77"/>
  <c r="D56" i="78"/>
  <c r="G22" i="77"/>
  <c r="D22" i="78"/>
  <c r="G34" i="77"/>
  <c r="D34" i="78"/>
  <c r="G24" i="77"/>
  <c r="D24" i="78"/>
  <c r="G25" i="77"/>
  <c r="D25" i="78"/>
  <c r="G49" i="77"/>
  <c r="D49" i="78"/>
  <c r="G14" i="77"/>
  <c r="D14" i="78"/>
  <c r="G26" i="77"/>
  <c r="D26" i="78"/>
  <c r="G38" i="77"/>
  <c r="D38" i="78"/>
  <c r="G15" i="77"/>
  <c r="D15" i="78"/>
  <c r="G27" i="77"/>
  <c r="D27" i="78"/>
  <c r="G39" i="77"/>
  <c r="D39" i="78"/>
  <c r="G51" i="77"/>
  <c r="D51" i="78"/>
  <c r="G31" i="77"/>
  <c r="D31" i="78"/>
  <c r="G8" i="77"/>
  <c r="D8" i="78"/>
  <c r="G35" i="77"/>
  <c r="D35" i="78"/>
  <c r="G13" i="77"/>
  <c r="D13" i="78"/>
  <c r="G16" i="77"/>
  <c r="D16" i="78"/>
  <c r="G28" i="77"/>
  <c r="D28" i="78"/>
  <c r="G40" i="77"/>
  <c r="D40" i="78"/>
  <c r="G52" i="77"/>
  <c r="D52" i="78"/>
  <c r="G54" i="77"/>
  <c r="D54" i="78"/>
  <c r="G17" i="77"/>
  <c r="D17" i="78"/>
  <c r="G29" i="77"/>
  <c r="D29" i="78"/>
  <c r="G41" i="77"/>
  <c r="D41" i="78"/>
  <c r="G53" i="77"/>
  <c r="D53" i="78"/>
  <c r="G7" i="77"/>
  <c r="D7" i="78"/>
  <c r="D4" i="76"/>
  <c r="E5" i="76"/>
  <c r="H4" i="76"/>
  <c r="I5" i="76"/>
  <c r="J4" i="76"/>
  <c r="K5" i="76"/>
  <c r="L4" i="76"/>
  <c r="M5" i="76"/>
  <c r="N4" i="76"/>
  <c r="O5" i="76"/>
  <c r="F4" i="76"/>
  <c r="G5" i="76"/>
  <c r="P7" i="75"/>
  <c r="D7" i="76" s="1"/>
  <c r="E7" i="76" s="1"/>
  <c r="F9" i="77"/>
  <c r="P10" i="76" l="1"/>
  <c r="Q10" i="76" s="1"/>
  <c r="F10" i="78" s="1"/>
  <c r="R7" i="76"/>
  <c r="E7" i="78"/>
  <c r="R38" i="76"/>
  <c r="E38" i="78"/>
  <c r="R34" i="76"/>
  <c r="E34" i="78"/>
  <c r="R44" i="76"/>
  <c r="E44" i="78"/>
  <c r="R10" i="76"/>
  <c r="E10" i="78"/>
  <c r="R43" i="76"/>
  <c r="E43" i="78"/>
  <c r="R8" i="76"/>
  <c r="E8" i="78"/>
  <c r="R22" i="76"/>
  <c r="E22" i="78"/>
  <c r="R37" i="76"/>
  <c r="E37" i="78"/>
  <c r="R30" i="76"/>
  <c r="E30" i="78"/>
  <c r="R45" i="76"/>
  <c r="E45" i="78"/>
  <c r="R31" i="76"/>
  <c r="E31" i="78"/>
  <c r="R41" i="76"/>
  <c r="E41" i="78"/>
  <c r="R28" i="76"/>
  <c r="E28" i="78"/>
  <c r="R51" i="76"/>
  <c r="E51" i="78"/>
  <c r="R14" i="76"/>
  <c r="E14" i="78"/>
  <c r="R56" i="76"/>
  <c r="E56" i="78"/>
  <c r="R55" i="76"/>
  <c r="E55" i="78"/>
  <c r="R47" i="76"/>
  <c r="E47" i="78"/>
  <c r="R33" i="76"/>
  <c r="E33" i="78"/>
  <c r="R52" i="76"/>
  <c r="E52" i="78"/>
  <c r="R53" i="76"/>
  <c r="E53" i="78"/>
  <c r="R16" i="76"/>
  <c r="E16" i="78"/>
  <c r="R49" i="76"/>
  <c r="E49" i="78"/>
  <c r="R48" i="76"/>
  <c r="E48" i="78"/>
  <c r="R32" i="76"/>
  <c r="E32" i="78"/>
  <c r="R20" i="76"/>
  <c r="E20" i="78"/>
  <c r="R26" i="76"/>
  <c r="E26" i="78"/>
  <c r="R29" i="76"/>
  <c r="E29" i="78"/>
  <c r="R39" i="76"/>
  <c r="E39" i="78"/>
  <c r="R50" i="76"/>
  <c r="E50" i="78"/>
  <c r="R17" i="76"/>
  <c r="E17" i="78"/>
  <c r="R13" i="76"/>
  <c r="E13" i="78"/>
  <c r="G13" i="78" s="1"/>
  <c r="H13" i="78" s="1"/>
  <c r="R27" i="76"/>
  <c r="E27" i="78"/>
  <c r="R25" i="76"/>
  <c r="E25" i="78"/>
  <c r="R23" i="76"/>
  <c r="E23" i="78"/>
  <c r="R36" i="76"/>
  <c r="E36" i="78"/>
  <c r="R18" i="76"/>
  <c r="E18" i="78"/>
  <c r="R42" i="76"/>
  <c r="E42" i="78"/>
  <c r="R40" i="76"/>
  <c r="E40" i="78"/>
  <c r="G9" i="77"/>
  <c r="D9" i="78"/>
  <c r="R54" i="76"/>
  <c r="E54" i="78"/>
  <c r="R35" i="76"/>
  <c r="E35" i="78"/>
  <c r="R15" i="76"/>
  <c r="E15" i="78"/>
  <c r="R24" i="76"/>
  <c r="E24" i="78"/>
  <c r="R21" i="76"/>
  <c r="E21" i="78"/>
  <c r="R11" i="76"/>
  <c r="E11" i="78"/>
  <c r="R46" i="76"/>
  <c r="E46" i="78"/>
  <c r="R19" i="76"/>
  <c r="E19" i="78"/>
  <c r="P8" i="76"/>
  <c r="Q8" i="76" s="1"/>
  <c r="F8" i="78" s="1"/>
  <c r="G8" i="78" s="1"/>
  <c r="H8" i="78" s="1"/>
  <c r="P9" i="76"/>
  <c r="Q9" i="76" s="1"/>
  <c r="F9" i="78" s="1"/>
  <c r="P7" i="76"/>
  <c r="Q7" i="76" s="1"/>
  <c r="F7" i="78" s="1"/>
  <c r="G7" i="78" s="1"/>
  <c r="H7" i="78" s="1"/>
  <c r="G10" i="78" l="1"/>
  <c r="H10" i="78" s="1"/>
  <c r="R9" i="76"/>
  <c r="E9" i="78"/>
  <c r="G9" i="78" s="1"/>
  <c r="H9" i="78" s="1"/>
  <c r="I3" i="78"/>
  <c r="D12" i="62" l="1"/>
  <c r="E12"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Doug Elliott</author>
  </authors>
  <commentList>
    <comment ref="T6" authorId="0" shapeId="0" xr:uid="{DC234459-2CA2-4DBF-9623-BAA886479053}">
      <text>
        <r>
          <rPr>
            <b/>
            <sz val="9"/>
            <color indexed="81"/>
            <rFont val="Tahoma"/>
            <family val="2"/>
          </rPr>
          <t>Doug Elliott:</t>
        </r>
        <r>
          <rPr>
            <sz val="9"/>
            <color indexed="81"/>
            <rFont val="Tahoma"/>
            <family val="2"/>
          </rPr>
          <t xml:space="preserve">
All related formulas will update based on edits to this column.</t>
        </r>
      </text>
    </comment>
    <comment ref="U6" authorId="0" shapeId="0" xr:uid="{D484C69D-5CF9-4934-9FA1-971E9E193E38}">
      <text>
        <r>
          <rPr>
            <b/>
            <sz val="9"/>
            <color indexed="81"/>
            <rFont val="Tahoma"/>
            <family val="2"/>
          </rPr>
          <t>Doug Elliott:</t>
        </r>
        <r>
          <rPr>
            <sz val="9"/>
            <color indexed="81"/>
            <rFont val="Tahoma"/>
            <family val="2"/>
          </rPr>
          <t xml:space="preserve">
All related formulas will update based on edits to this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Doug Elliott</author>
  </authors>
  <commentList>
    <comment ref="D4" authorId="0" shapeId="0" xr:uid="{5604ABF3-5266-41F5-B6FB-29ED7A69FAED}">
      <text>
        <r>
          <rPr>
            <b/>
            <sz val="9"/>
            <color indexed="81"/>
            <rFont val="Tahoma"/>
            <family val="2"/>
          </rPr>
          <t xml:space="preserve">Doug Elliott:  </t>
        </r>
        <r>
          <rPr>
            <sz val="9"/>
            <color indexed="81"/>
            <rFont val="Tahoma"/>
            <family val="2"/>
          </rPr>
          <t>Weight values for all criteria must sum to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Doug Elliott</author>
  </authors>
  <commentList>
    <comment ref="V5" authorId="0" shapeId="0" xr:uid="{59DA52A1-B58F-4B16-AD39-FD56E0AB0A06}">
      <text>
        <r>
          <rPr>
            <b/>
            <sz val="9"/>
            <color indexed="81"/>
            <rFont val="Tahoma"/>
            <family val="2"/>
          </rPr>
          <t>Doug Elliott:</t>
        </r>
        <r>
          <rPr>
            <sz val="9"/>
            <color indexed="81"/>
            <rFont val="Tahoma"/>
            <family val="2"/>
          </rPr>
          <t xml:space="preserve">
All related formulas will update based on edits to this column.</t>
        </r>
      </text>
    </comment>
    <comment ref="U11" authorId="0" shapeId="0" xr:uid="{3B42A237-0521-4837-87DD-FB742DAE7F01}">
      <text>
        <r>
          <rPr>
            <b/>
            <sz val="9"/>
            <color indexed="81"/>
            <rFont val="Tahoma"/>
            <family val="2"/>
          </rPr>
          <t>Doug Elliott:</t>
        </r>
        <r>
          <rPr>
            <sz val="9"/>
            <color indexed="81"/>
            <rFont val="Tahoma"/>
            <family val="2"/>
          </rPr>
          <t xml:space="preserve">
All related formulas will update based on edits to this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Doug Elliott</author>
  </authors>
  <commentList>
    <comment ref="H5" authorId="0" shapeId="0" xr:uid="{07CFBADB-360E-4225-9AB4-912BD47D2BC4}">
      <text>
        <r>
          <rPr>
            <b/>
            <sz val="9"/>
            <color indexed="81"/>
            <rFont val="Tahoma"/>
            <family val="2"/>
          </rPr>
          <t>Doug Elliott:</t>
        </r>
        <r>
          <rPr>
            <sz val="9"/>
            <color indexed="81"/>
            <rFont val="Tahoma"/>
            <family val="2"/>
          </rPr>
          <t xml:space="preserve">
Sorting by this column will yield an order based on the desired sort order, with cost determining the order of rows sharing the same desired sort order.</t>
        </r>
      </text>
    </comment>
  </commentList>
</comments>
</file>

<file path=xl/sharedStrings.xml><?xml version="1.0" encoding="utf-8"?>
<sst xmlns="http://schemas.openxmlformats.org/spreadsheetml/2006/main" count="248" uniqueCount="136">
  <si>
    <t>Solution #</t>
  </si>
  <si>
    <t>Yes</t>
  </si>
  <si>
    <t>Cell color coding key:</t>
  </si>
  <si>
    <t>Not Input</t>
  </si>
  <si>
    <t>Criteria</t>
  </si>
  <si>
    <t>Criteria #</t>
  </si>
  <si>
    <t>Total</t>
  </si>
  <si>
    <t>No</t>
  </si>
  <si>
    <t/>
  </si>
  <si>
    <t>Water</t>
  </si>
  <si>
    <t>Calculated Value</t>
  </si>
  <si>
    <t>Enter a rough cost estimate</t>
  </si>
  <si>
    <t>Calculated value</t>
  </si>
  <si>
    <t>Navigating this Excel File</t>
  </si>
  <si>
    <t>Input</t>
  </si>
  <si>
    <t xml:space="preserve"> </t>
  </si>
  <si>
    <t>Minor</t>
  </si>
  <si>
    <t>Significant</t>
  </si>
  <si>
    <t>Moderate</t>
  </si>
  <si>
    <t>Major</t>
  </si>
  <si>
    <t>High</t>
  </si>
  <si>
    <t>Minimal</t>
  </si>
  <si>
    <t>Low</t>
  </si>
  <si>
    <t>Well</t>
  </si>
  <si>
    <t>Do not change</t>
  </si>
  <si>
    <t>Hazard/scenario scope</t>
  </si>
  <si>
    <t>Choose from drop-down</t>
  </si>
  <si>
    <t>Vulnerability adjustment</t>
  </si>
  <si>
    <t>Consequence adjustment</t>
  </si>
  <si>
    <t>Original site-wide weighted risk</t>
  </si>
  <si>
    <t>New site-wide weighted risk</t>
  </si>
  <si>
    <t>Risk-reduction efficacy</t>
  </si>
  <si>
    <t>Residual risk</t>
  </si>
  <si>
    <t>Autofilled from previous sheet</t>
  </si>
  <si>
    <t>Calculated based on risk reduction and other criteria (weighted)</t>
  </si>
  <si>
    <t>Criteria weights</t>
  </si>
  <si>
    <t>Estimated initial cost</t>
  </si>
  <si>
    <t>Estimated ongoing annual costs</t>
  </si>
  <si>
    <t>Cost category</t>
  </si>
  <si>
    <t>Carry forward to Roadmap to Action</t>
  </si>
  <si>
    <t>Choose from drop-down, noting that solutions may potentially address both water and energy</t>
  </si>
  <si>
    <t>● Availability of funding</t>
  </si>
  <si>
    <t>● Alignment with existing projects and/or site priorities</t>
  </si>
  <si>
    <t>● Ability to meet multiple objectives</t>
  </si>
  <si>
    <t>Does solution reduce consequence?</t>
  </si>
  <si>
    <t>Does solution reduce vulnerability?</t>
  </si>
  <si>
    <t>Facilities</t>
  </si>
  <si>
    <t>Describe if solution only applies to certain risk assessment scenarios for the critical load(s)</t>
  </si>
  <si>
    <t>Critical load(s)</t>
  </si>
  <si>
    <r>
      <t xml:space="preserve">Copy and paste (as values) </t>
    </r>
    <r>
      <rPr>
        <b/>
        <i/>
        <sz val="10"/>
        <color rgb="FFFF0000"/>
        <rFont val="Arial"/>
        <family val="2"/>
      </rPr>
      <t>from</t>
    </r>
    <r>
      <rPr>
        <b/>
        <i/>
        <sz val="10"/>
        <rFont val="Arial"/>
        <family val="2"/>
      </rPr>
      <t xml:space="preserve"> Solution Evaluation sheet of Risk Assessment workbook</t>
    </r>
  </si>
  <si>
    <t>Describe how (if at all) solution changes consequence (as will be modeled in Risk Assessment workbook)</t>
  </si>
  <si>
    <t>Describe how (if at all) solution changes vulnerability (as will be modeled in Risk Assessment workbook)</t>
  </si>
  <si>
    <t>Copy from Risk Assessment workbook</t>
  </si>
  <si>
    <t>Breakpoints</t>
  </si>
  <si>
    <t>HIDE</t>
  </si>
  <si>
    <t>Score for solution potential calculations</t>
  </si>
  <si>
    <t>Legend</t>
  </si>
  <si>
    <r>
      <t xml:space="preserve">Copy and paste (as values) </t>
    </r>
    <r>
      <rPr>
        <b/>
        <i/>
        <sz val="10"/>
        <color rgb="FFFF0000"/>
        <rFont val="Arial"/>
        <family val="2"/>
      </rPr>
      <t>into</t>
    </r>
    <r>
      <rPr>
        <b/>
        <i/>
        <sz val="10"/>
        <color theme="1"/>
        <rFont val="Arial"/>
        <family val="2"/>
      </rPr>
      <t xml:space="preserve"> Solution Evaluation sheet of Risk Assessment workbook</t>
    </r>
    <r>
      <rPr>
        <b/>
        <i/>
        <sz val="10"/>
        <color rgb="FFFF0000"/>
        <rFont val="Arial"/>
        <family val="2"/>
      </rPr>
      <t>**</t>
    </r>
  </si>
  <si>
    <t>● Satisfaction of organization requirements</t>
  </si>
  <si>
    <t>Satisfaction of organization requirements</t>
  </si>
  <si>
    <t>● Ease of implementation</t>
  </si>
  <si>
    <t>In addition to risk-reduction efficacy, possible solution prioritization criteria may include items such as:</t>
  </si>
  <si>
    <r>
      <rPr>
        <sz val="10"/>
        <rFont val="Calibri"/>
        <family val="2"/>
      </rPr>
      <t>●</t>
    </r>
    <r>
      <rPr>
        <sz val="10"/>
        <rFont val="Arial"/>
        <family val="2"/>
      </rPr>
      <t xml:space="preserve"> Time required to implement projects</t>
    </r>
  </si>
  <si>
    <t>Enter values from 0 to 1</t>
  </si>
  <si>
    <t>Briefly describe each criterion</t>
  </si>
  <si>
    <t>Items that should NOT be included as criteria include:</t>
  </si>
  <si>
    <t>● Life, health, and safety.  These items should already be reflected in the criticality weighting factors used in the Risk Assessment workbook.</t>
  </si>
  <si>
    <t>● Solution cost.  Costs are separately incorporated into the analysis.</t>
  </si>
  <si>
    <t>Enter estimated initial and ongoing annual costs associate with each solution</t>
  </si>
  <si>
    <t>Choose number of years for total cost analysis</t>
  </si>
  <si>
    <t>Input Not Applicable</t>
  </si>
  <si>
    <t>Not well</t>
  </si>
  <si>
    <t>Moderately well</t>
  </si>
  <si>
    <t>Very well</t>
  </si>
  <si>
    <t>Rate solutions as to how well they meet any additional, non-risk criteria</t>
  </si>
  <si>
    <t>Scores</t>
  </si>
  <si>
    <t>Ranges</t>
  </si>
  <si>
    <t>Enter cost category breakpoints relevant to site</t>
  </si>
  <si>
    <t>Desired sort order</t>
  </si>
  <si>
    <t>Multi-column match assist column</t>
  </si>
  <si>
    <t>Using the Excel Filter drop-downs, sort and filter solutions as desired to help determine which to carry forward to the Roadmap to Action module</t>
  </si>
  <si>
    <t>Solution Prioritization Workbook</t>
  </si>
  <si>
    <r>
      <t xml:space="preserve">Input should be informed by the discussions and data collected in the associated Solution Prioritization Worksheet found on the Technical Resilience Navigator web application </t>
    </r>
    <r>
      <rPr>
        <sz val="11"/>
        <color rgb="FFFF0000"/>
        <rFont val="Calibri"/>
        <family val="2"/>
        <scheme val="minor"/>
      </rPr>
      <t>[link]</t>
    </r>
    <r>
      <rPr>
        <sz val="11"/>
        <rFont val="Calibri"/>
        <family val="2"/>
        <scheme val="minor"/>
      </rPr>
      <t xml:space="preserve">. </t>
    </r>
  </si>
  <si>
    <t>1. Review all steps in this Dashboard sheet before entering data in the Excel file.  On each sheet the various data columns and headers are color-coded as follows:</t>
  </si>
  <si>
    <r>
      <rPr>
        <b/>
        <sz val="10"/>
        <color rgb="FFFF0000"/>
        <rFont val="Arial"/>
        <family val="2"/>
      </rPr>
      <t>**</t>
    </r>
    <r>
      <rPr>
        <sz val="10"/>
        <rFont val="Arial"/>
        <family val="2"/>
      </rPr>
      <t>Note that Risk Assessment workbook can evaluate 20 solutions.  To evaluate more than 20 solutions, use multiple copies of that workbook.</t>
    </r>
  </si>
  <si>
    <t>Enter any solution prioritization criteria beyond risk-reduction, and enter weights for all criteria</t>
  </si>
  <si>
    <t>Enter solutions regardless of whether they reduce components of risk, using data from Action 2 of the Solution Prioritization Worksheet</t>
  </si>
  <si>
    <t>See Action 3 of the Solution Prioritization Worksheet for input data</t>
  </si>
  <si>
    <t>See Action 4 of Solution Prioritization Worksheet for input data</t>
  </si>
  <si>
    <t>3. Enter information on solutions compiled in Action 2 of the Solution Prioritization Worksheet.  To determine risk reduction for each solution, visit the Risk Assessment Workbook.  Sections on this sheet are outlined to indicate what should be copied to and pasted from that workbook.</t>
  </si>
  <si>
    <t>4. On the Solution Prioritization Criteria &amp; Weights sheet, enter criteria and associated weights to help prioritize solutions by factors beyond risk reduction, employing data from Action 3 of the Solution Prioritization Worksheet.  These may include items such as meeting organizational goals or requirements, and ease of implementation.</t>
  </si>
  <si>
    <t>5. The Cost Considerations sheet asks users to provide rough estimates of initial and ongoing costs for solutions, using data from Action 3 of the Solution Prioritization Worksheet.  Users will define cost categories for their site to characterize solutions as "High", "Moderate", "Low", or "Minimal."</t>
  </si>
  <si>
    <t>Regarding data entry:  if pasting data from another source, or from elsewhere in this file, always use Paste Special, and paste the data as values or unformatted text. This will prevent altering any cell formatting.
Regarding automatic calculation:  if not running the workbook with macros enabled, please ensure that calculation of formulas is set to "Automatic."  If macros are enabled, a macro will set formulas to calculate automatically upon opening the workbook.</t>
  </si>
  <si>
    <t>Primary supply systems(s) addressed</t>
  </si>
  <si>
    <t>HIDDEN SHEET.  THIS SHEET ALLOWS GLOBAL CHANGES TO THESE VALUES.</t>
  </si>
  <si>
    <t>Elec</t>
  </si>
  <si>
    <t>NGas</t>
  </si>
  <si>
    <t>Elec &amp; Water</t>
  </si>
  <si>
    <t>Elec &amp; NGas</t>
  </si>
  <si>
    <t>NGas &amp; Water</t>
  </si>
  <si>
    <t>Elec, NGas, &amp; Water</t>
  </si>
  <si>
    <t>Solution benefit potential</t>
  </si>
  <si>
    <t>Solution benefit potential calculation</t>
  </si>
  <si>
    <t>How well solution meets non-risk criteria</t>
  </si>
  <si>
    <t>Response</t>
  </si>
  <si>
    <t>Low potential for benefit</t>
  </si>
  <si>
    <t>Moderate potential for benefit</t>
  </si>
  <si>
    <t>High potential for benefit</t>
  </si>
  <si>
    <t>Very high potential for benefit</t>
  </si>
  <si>
    <t>Solution does not address this criterion</t>
  </si>
  <si>
    <t>Solution addresses some part of criterion, but only partially</t>
  </si>
  <si>
    <t>Solution addresses criterion</t>
  </si>
  <si>
    <t>Solution could not address criterion any better</t>
  </si>
  <si>
    <t>Solution</t>
  </si>
  <si>
    <t>The purpose of this workbook is to evaluate the benefits of solutions developed in the Solution Development module.  These solutions may provide risk reduction, as well as non-risk benefits.  Risk reduction is determined by using the solution portion of the Risk Assessment Workbook.  This workbook acts as a screening tool with which sites can select and prioritize solutions to carry forward to the Roadmap to Action module.</t>
  </si>
  <si>
    <t xml:space="preserve">6. The Solution Evaluation sheet asks users to review how well solutions meet non-risk criteria defined on the Solution Prioritization Criteria &amp; Weights sheet, based on data from Action 4 of the Solution Prioritization Worksheet.  Once populated, the sheet will automatically calculate a score indicating the benefit potential of each solution. </t>
  </si>
  <si>
    <r>
      <t>7. The Summary</t>
    </r>
    <r>
      <rPr>
        <b/>
        <sz val="11"/>
        <rFont val="Calibri"/>
        <family val="2"/>
        <scheme val="minor"/>
      </rPr>
      <t xml:space="preserve"> </t>
    </r>
    <r>
      <rPr>
        <sz val="11"/>
        <rFont val="Calibri"/>
        <family val="2"/>
        <scheme val="minor"/>
      </rPr>
      <t xml:space="preserve">sheet enables users to group and sort solutions based on benefit potential and cost. It is also a location to mark which of the prioritized solutions the resilience planning team will carry-forward for further analysis. </t>
    </r>
  </si>
  <si>
    <t>Describe solutions and assess any risk reduction potential of each</t>
  </si>
  <si>
    <t>Enter and describe solution</t>
  </si>
  <si>
    <t>List facility or facilities benefiting from solution</t>
  </si>
  <si>
    <t>List critical load(s) benefiting from solution</t>
  </si>
  <si>
    <t>Choose cost categories and solution benefit potential to set desired sort order</t>
  </si>
  <si>
    <t>To create a custom sort by both cost category and solution benefit potential, set a desired sort order in the table to the right</t>
  </si>
  <si>
    <t>Friction damper</t>
  </si>
  <si>
    <t>Building 123</t>
  </si>
  <si>
    <t>Cooling for Data Center X, water for training facility</t>
  </si>
  <si>
    <t>Dual-impact (seismic)</t>
  </si>
  <si>
    <t>Addresses design vulnerability to seismic hazards.</t>
  </si>
  <si>
    <t>Conductivity controller</t>
  </si>
  <si>
    <t>All</t>
  </si>
  <si>
    <t>Redundant system (water) qualifies for longer duration outages (1-month).</t>
  </si>
  <si>
    <t>Test and exercise mission duplication capability for data processing and analysis function.  Improve process to reduce time required to initiate capability.</t>
  </si>
  <si>
    <t>Cooling for Data Center X, water for training facility, IT plug loads for Data Center X</t>
  </si>
  <si>
    <t>Reduces time required (from 48 down to 16 hours) for initiation of mission duplication capability and increases likelihood of success (via tests and exercises).</t>
  </si>
  <si>
    <t>Solution set:  friction damper + conductivity controller + enhancement of mission duplication capability.</t>
  </si>
  <si>
    <t>Addresses design vulnerability to seismic hazards, redundant system (water) qualifies for longer duration outages (1-month).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</si>
</sst>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0.0000"/>
    <numFmt numFmtId="165" formatCode="&quot;$&quot;#,##0"/>
    <numFmt numFmtId="166" formatCode="#,##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color indexed="81"/>
      <name val="Tahoma"/>
      <family val="2"/>
    </font>
    <font>
      <b/>
      <sz val="9"/>
      <color indexed="81"/>
      <name val="Tahoma"/>
      <family val="2"/>
    </font>
    <font>
      <b/>
      <sz val="10"/>
      <color rgb="FFFF0000"/>
      <name val="Arial"/>
      <family val="2"/>
    </font>
    <font>
      <sz val="10"/>
      <name val="Arial"/>
      <family val="2"/>
    </font>
    <font>
      <sz val="10"/>
      <color rgb="FFFF0000"/>
      <name val="Arial"/>
      <family val="2"/>
    </font>
    <font>
      <b/>
      <sz val="9"/>
      <color theme="0" tint="-0.499984740745262"/>
      <name val="Arial"/>
      <family val="2"/>
    </font>
    <font>
      <sz val="9"/>
      <name val="Arial"/>
      <family val="2"/>
    </font>
    <font>
      <sz val="11"/>
      <name val="Calibri"/>
      <family val="2"/>
      <scheme val="minor"/>
    </font>
    <font>
      <sz val="11"/>
      <color rgb="FFFF0000"/>
      <name val="Calibri"/>
      <family val="2"/>
      <scheme val="minor"/>
    </font>
    <font>
      <b/>
      <sz val="11"/>
      <name val="Calibri"/>
      <family val="2"/>
      <scheme val="minor"/>
    </font>
    <font>
      <b/>
      <sz val="11"/>
      <color rgb="FF0070C0"/>
      <name val="Calibri"/>
      <family val="2"/>
      <scheme val="minor"/>
    </font>
    <font>
      <b/>
      <sz val="24"/>
      <color theme="4"/>
      <name val="Calibri"/>
      <family val="2"/>
      <scheme val="minor"/>
    </font>
    <font>
      <sz val="14"/>
      <color theme="4"/>
      <name val="Calibri"/>
      <family val="2"/>
      <scheme val="minor"/>
    </font>
    <font>
      <b/>
      <sz val="12"/>
      <name val="Calibri"/>
      <family val="2"/>
      <scheme val="minor"/>
    </font>
    <font>
      <u/>
      <sz val="10"/>
      <color theme="10"/>
      <name val="Arial"/>
      <family val="2"/>
    </font>
    <font>
      <b/>
      <u/>
      <sz val="12"/>
      <color theme="10"/>
      <name val="Arial"/>
      <family val="2"/>
    </font>
    <font>
      <b/>
      <sz val="11"/>
      <color theme="0"/>
      <name val="Calibri"/>
      <family val="2"/>
      <scheme val="minor"/>
    </font>
    <font>
      <b/>
      <sz val="11"/>
      <color rgb="FF0070C0"/>
      <name val="Arial"/>
      <family val="2"/>
    </font>
    <font>
      <b/>
      <sz val="11"/>
      <color theme="0"/>
      <name val="Arial"/>
      <family val="2"/>
    </font>
    <font>
      <b/>
      <sz val="9"/>
      <color rgb="FF00B050"/>
      <name val="Arial"/>
      <family val="2"/>
    </font>
    <font>
      <b/>
      <sz val="11"/>
      <name val="Arial"/>
      <family val="2"/>
    </font>
    <font>
      <sz val="10"/>
      <color theme="0"/>
      <name val="Arial"/>
      <family val="2"/>
    </font>
    <font>
      <sz val="11"/>
      <name val="Arial"/>
      <family val="2"/>
    </font>
    <font>
      <sz val="10"/>
      <color theme="1"/>
      <name val="Arial"/>
      <family val="2"/>
    </font>
    <font>
      <b/>
      <i/>
      <sz val="10"/>
      <name val="Arial"/>
      <family val="2"/>
    </font>
    <font>
      <b/>
      <sz val="11"/>
      <color theme="1"/>
      <name val="Calibri"/>
      <family val="2"/>
      <scheme val="minor"/>
    </font>
    <font>
      <b/>
      <sz val="11"/>
      <color theme="1"/>
      <name val="Arial"/>
      <family val="2"/>
    </font>
    <font>
      <sz val="10"/>
      <name val="Arial"/>
      <family val="2"/>
    </font>
    <font>
      <sz val="10"/>
      <name val="Calibri"/>
      <family val="2"/>
    </font>
    <font>
      <b/>
      <i/>
      <sz val="10"/>
      <color rgb="FFFF0000"/>
      <name val="Arial"/>
      <family val="2"/>
    </font>
    <font>
      <sz val="11"/>
      <color theme="1"/>
      <name val="Arial"/>
      <family val="2"/>
    </font>
    <font>
      <b/>
      <i/>
      <sz val="11"/>
      <color theme="1"/>
      <name val="Arial"/>
      <family val="2"/>
    </font>
    <font>
      <b/>
      <i/>
      <sz val="10"/>
      <color theme="1"/>
      <name val="Arial"/>
      <family val="2"/>
    </font>
    <font>
      <sz val="10"/>
      <name val="Calibri"/>
      <family val="2"/>
      <scheme val="minor"/>
    </font>
    <font>
      <sz val="12"/>
      <name val="Calibri"/>
      <family val="2"/>
      <scheme val="minor"/>
    </font>
    <font>
      <b/>
      <sz val="11"/>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6795556505021"/>
        <bgColor indexed="64"/>
      </patternFill>
    </fill>
    <fill>
      <patternFill patternType="solid">
        <fgColor theme="8" tint="0.59996337778862885"/>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C000"/>
      </left>
      <right style="thin">
        <color theme="0" tint="-0.499984740745262"/>
      </right>
      <top style="medium">
        <color rgb="FFFFC000"/>
      </top>
      <bottom style="thin">
        <color theme="0" tint="-0.499984740745262"/>
      </bottom>
      <diagonal/>
    </border>
    <border>
      <left style="thin">
        <color theme="0" tint="-0.499984740745262"/>
      </left>
      <right style="thin">
        <color theme="0" tint="-0.499984740745262"/>
      </right>
      <top style="medium">
        <color rgb="FFFFC000"/>
      </top>
      <bottom style="thin">
        <color theme="0" tint="-0.499984740745262"/>
      </bottom>
      <diagonal/>
    </border>
    <border>
      <left style="thin">
        <color theme="0" tint="-0.499984740745262"/>
      </left>
      <right style="medium">
        <color rgb="FFFFC000"/>
      </right>
      <top style="medium">
        <color rgb="FFFFC000"/>
      </top>
      <bottom style="thin">
        <color theme="0" tint="-0.499984740745262"/>
      </bottom>
      <diagonal/>
    </border>
    <border>
      <left style="medium">
        <color rgb="FFFFC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FFC000"/>
      </right>
      <top style="thin">
        <color theme="0" tint="-0.499984740745262"/>
      </top>
      <bottom style="thin">
        <color theme="0" tint="-0.499984740745262"/>
      </bottom>
      <diagonal/>
    </border>
    <border>
      <left style="medium">
        <color rgb="FFFFC000"/>
      </left>
      <right style="thin">
        <color theme="0" tint="-0.499984740745262"/>
      </right>
      <top style="thin">
        <color theme="0" tint="-0.499984740745262"/>
      </top>
      <bottom style="medium">
        <color rgb="FFFFC000"/>
      </bottom>
      <diagonal/>
    </border>
    <border>
      <left style="thin">
        <color theme="0" tint="-0.499984740745262"/>
      </left>
      <right style="thin">
        <color theme="0" tint="-0.499984740745262"/>
      </right>
      <top style="thin">
        <color theme="0" tint="-0.499984740745262"/>
      </top>
      <bottom style="medium">
        <color rgb="FFFFC000"/>
      </bottom>
      <diagonal/>
    </border>
    <border>
      <left style="thin">
        <color theme="0" tint="-0.499984740745262"/>
      </left>
      <right style="medium">
        <color rgb="FFFFC000"/>
      </right>
      <top style="thin">
        <color theme="0" tint="-0.499984740745262"/>
      </top>
      <bottom style="medium">
        <color rgb="FFFFC000"/>
      </bottom>
      <diagonal/>
    </border>
    <border>
      <left style="medium">
        <color rgb="FFFF0000"/>
      </left>
      <right style="thin">
        <color theme="0" tint="-0.499984740745262"/>
      </right>
      <top style="medium">
        <color rgb="FFFF0000"/>
      </top>
      <bottom style="thin">
        <color theme="0" tint="-0.499984740745262"/>
      </bottom>
      <diagonal/>
    </border>
    <border>
      <left style="thin">
        <color theme="0" tint="-0.499984740745262"/>
      </left>
      <right style="medium">
        <color rgb="FFFF0000"/>
      </right>
      <top style="medium">
        <color rgb="FFFF0000"/>
      </top>
      <bottom style="thin">
        <color theme="0" tint="-0.499984740745262"/>
      </bottom>
      <diagonal/>
    </border>
    <border>
      <left style="medium">
        <color rgb="FFFF0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FF0000"/>
      </right>
      <top style="thin">
        <color theme="0" tint="-0.499984740745262"/>
      </top>
      <bottom style="thin">
        <color theme="0" tint="-0.499984740745262"/>
      </bottom>
      <diagonal/>
    </border>
    <border>
      <left style="medium">
        <color rgb="FFFF0000"/>
      </left>
      <right style="thin">
        <color theme="0" tint="-0.499984740745262"/>
      </right>
      <top style="thin">
        <color theme="0" tint="-0.499984740745262"/>
      </top>
      <bottom style="medium">
        <color rgb="FFFF0000"/>
      </bottom>
      <diagonal/>
    </border>
    <border>
      <left style="thin">
        <color theme="0" tint="-0.499984740745262"/>
      </left>
      <right style="medium">
        <color rgb="FFFF0000"/>
      </right>
      <top style="thin">
        <color theme="0" tint="-0.499984740745262"/>
      </top>
      <bottom style="medium">
        <color rgb="FFFF0000"/>
      </bottom>
      <diagonal/>
    </border>
    <border>
      <left style="thin">
        <color theme="0" tint="-0.499984740745262"/>
      </left>
      <right style="medium">
        <color rgb="FFFFC000"/>
      </right>
      <top style="thin">
        <color theme="0" tint="-0.499984740745262"/>
      </top>
      <bottom/>
      <diagonal/>
    </border>
  </borders>
  <cellStyleXfs count="9">
    <xf numFmtId="0" fontId="0" fillId="0" borderId="0"/>
    <xf numFmtId="0" fontId="4" fillId="0" borderId="0"/>
    <xf numFmtId="44" fontId="10" fillId="0" borderId="0" applyFont="0" applyFill="0" applyBorder="0" applyAlignment="0" applyProtection="0"/>
    <xf numFmtId="0" fontId="3" fillId="0" borderId="0"/>
    <xf numFmtId="0" fontId="5" fillId="0" borderId="0"/>
    <xf numFmtId="9" fontId="5" fillId="0" borderId="0" applyFont="0" applyFill="0" applyBorder="0" applyAlignment="0" applyProtection="0"/>
    <xf numFmtId="0" fontId="21" fillId="0" borderId="0" applyNumberFormat="0" applyFill="0" applyBorder="0" applyAlignment="0" applyProtection="0"/>
    <xf numFmtId="0" fontId="1" fillId="0" borderId="0"/>
    <xf numFmtId="9" fontId="34" fillId="0" borderId="0" applyFont="0" applyFill="0" applyBorder="0" applyAlignment="0" applyProtection="0"/>
  </cellStyleXfs>
  <cellXfs count="189">
    <xf numFmtId="0" fontId="0" fillId="0" borderId="0" xfId="0"/>
    <xf numFmtId="0" fontId="0" fillId="0" borderId="0" xfId="0" applyFill="1"/>
    <xf numFmtId="0" fontId="14" fillId="3" borderId="0" xfId="0" applyFont="1" applyFill="1" applyBorder="1"/>
    <xf numFmtId="0" fontId="2" fillId="3" borderId="0" xfId="3" applyFont="1" applyFill="1" applyBorder="1"/>
    <xf numFmtId="0" fontId="14" fillId="3" borderId="0" xfId="3" applyFont="1" applyFill="1" applyBorder="1"/>
    <xf numFmtId="0" fontId="0" fillId="3" borderId="0" xfId="0" applyFill="1"/>
    <xf numFmtId="0" fontId="14" fillId="3" borderId="0" xfId="0" applyFont="1" applyFill="1"/>
    <xf numFmtId="0" fontId="6" fillId="3" borderId="0" xfId="0" applyFont="1" applyFill="1"/>
    <xf numFmtId="0" fontId="0" fillId="2" borderId="4" xfId="0" applyFill="1" applyBorder="1"/>
    <xf numFmtId="0" fontId="0" fillId="3" borderId="0" xfId="0" applyFill="1" applyBorder="1"/>
    <xf numFmtId="0" fontId="24" fillId="3" borderId="4" xfId="0" applyFont="1" applyFill="1" applyBorder="1" applyAlignment="1">
      <alignment horizontal="center" vertical="center" wrapText="1"/>
    </xf>
    <xf numFmtId="164" fontId="26" fillId="3" borderId="4" xfId="0" applyNumberFormat="1" applyFont="1" applyFill="1" applyBorder="1" applyAlignment="1" applyProtection="1">
      <alignment horizontal="center" vertical="center" wrapText="1"/>
      <protection locked="0" hidden="1"/>
    </xf>
    <xf numFmtId="0" fontId="5" fillId="3" borderId="0" xfId="0" applyFont="1" applyFill="1"/>
    <xf numFmtId="0" fontId="25" fillId="4" borderId="4" xfId="0" applyFont="1" applyFill="1" applyBorder="1" applyAlignment="1">
      <alignment horizontal="center" vertical="center" wrapText="1"/>
    </xf>
    <xf numFmtId="0" fontId="13" fillId="3" borderId="0" xfId="0" applyFont="1" applyFill="1" applyAlignment="1">
      <alignment horizontal="center" vertical="center"/>
    </xf>
    <xf numFmtId="0" fontId="2" fillId="3" borderId="0" xfId="3" applyFont="1" applyFill="1"/>
    <xf numFmtId="0" fontId="14" fillId="3" borderId="0" xfId="3" applyFont="1" applyFill="1"/>
    <xf numFmtId="0" fontId="11" fillId="3" borderId="0" xfId="0" applyFont="1" applyFill="1"/>
    <xf numFmtId="164" fontId="25" fillId="4" borderId="4" xfId="0" applyNumberFormat="1" applyFont="1" applyFill="1" applyBorder="1" applyAlignment="1" applyProtection="1">
      <alignment horizontal="center" vertical="center" wrapText="1"/>
      <protection locked="0" hidden="1"/>
    </xf>
    <xf numFmtId="0" fontId="11" fillId="0" borderId="0" xfId="0" applyFont="1"/>
    <xf numFmtId="0" fontId="0" fillId="3" borderId="0" xfId="0" applyFill="1" applyAlignment="1">
      <alignment wrapText="1"/>
    </xf>
    <xf numFmtId="0" fontId="24" fillId="0" borderId="4" xfId="0" applyFont="1" applyBorder="1" applyAlignment="1">
      <alignment horizontal="center" vertical="center" wrapText="1"/>
    </xf>
    <xf numFmtId="164" fontId="12" fillId="0" borderId="4" xfId="0" applyNumberFormat="1" applyFont="1" applyFill="1" applyBorder="1" applyAlignment="1" applyProtection="1">
      <alignment horizontal="center" vertical="center" wrapText="1"/>
      <protection locked="0" hidden="1"/>
    </xf>
    <xf numFmtId="0" fontId="0" fillId="2" borderId="4" xfId="0" applyFill="1" applyBorder="1" applyAlignment="1">
      <alignment horizontal="center"/>
    </xf>
    <xf numFmtId="0" fontId="0" fillId="0" borderId="0" xfId="0" applyFill="1" applyAlignment="1">
      <alignment wrapText="1"/>
    </xf>
    <xf numFmtId="0" fontId="5" fillId="2" borderId="4" xfId="0" applyFont="1" applyFill="1" applyBorder="1" applyAlignment="1">
      <alignment horizontal="center"/>
    </xf>
    <xf numFmtId="0" fontId="5" fillId="2" borderId="4" xfId="0" applyFont="1" applyFill="1" applyBorder="1" applyAlignment="1">
      <alignment wrapText="1"/>
    </xf>
    <xf numFmtId="0" fontId="0" fillId="2" borderId="4" xfId="0" applyFill="1" applyBorder="1" applyAlignment="1">
      <alignment horizontal="center" vertical="center"/>
    </xf>
    <xf numFmtId="0" fontId="0" fillId="3" borderId="0" xfId="0" applyFill="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vertical="center" wrapText="1"/>
    </xf>
    <xf numFmtId="165" fontId="5" fillId="2" borderId="4" xfId="0" applyNumberFormat="1" applyFont="1" applyFill="1" applyBorder="1" applyAlignment="1">
      <alignment horizontal="center" vertical="center"/>
    </xf>
    <xf numFmtId="0" fontId="5" fillId="3" borderId="0" xfId="0" applyFont="1" applyFill="1" applyAlignment="1">
      <alignment horizontal="center" vertical="center"/>
    </xf>
    <xf numFmtId="0" fontId="0" fillId="0" borderId="0" xfId="0" applyFill="1" applyAlignment="1">
      <alignment horizontal="center" vertical="center"/>
    </xf>
    <xf numFmtId="0" fontId="5" fillId="3" borderId="0" xfId="0" applyFont="1" applyFill="1" applyAlignment="1">
      <alignment vertical="center" wrapText="1"/>
    </xf>
    <xf numFmtId="0" fontId="2" fillId="0" borderId="0" xfId="3" applyFont="1" applyFill="1"/>
    <xf numFmtId="0" fontId="14" fillId="0" borderId="0" xfId="3" applyFont="1" applyFill="1"/>
    <xf numFmtId="164" fontId="12" fillId="3" borderId="4" xfId="0" applyNumberFormat="1" applyFont="1" applyFill="1" applyBorder="1" applyAlignment="1" applyProtection="1">
      <alignment horizontal="center" vertical="center" wrapText="1"/>
      <protection locked="0" hidden="1"/>
    </xf>
    <xf numFmtId="3" fontId="32" fillId="3" borderId="0" xfId="7" applyNumberFormat="1" applyFont="1" applyFill="1" applyBorder="1" applyAlignment="1">
      <alignment horizontal="center" vertical="center" wrapText="1"/>
    </xf>
    <xf numFmtId="3" fontId="1" fillId="3" borderId="0" xfId="7" applyNumberFormat="1" applyFill="1" applyBorder="1" applyAlignment="1">
      <alignment horizontal="center" vertical="center" wrapText="1"/>
    </xf>
    <xf numFmtId="164" fontId="25" fillId="4" borderId="5" xfId="0" applyNumberFormat="1" applyFont="1" applyFill="1" applyBorder="1" applyAlignment="1" applyProtection="1">
      <alignment horizontal="center" vertical="center" wrapText="1"/>
      <protection locked="0" hidden="1"/>
    </xf>
    <xf numFmtId="0" fontId="15" fillId="3" borderId="0" xfId="0" applyFont="1" applyFill="1" applyAlignment="1">
      <alignment horizontal="left" vertical="center" wrapText="1" indent="1"/>
    </xf>
    <xf numFmtId="164" fontId="12" fillId="0" borderId="5" xfId="0" applyNumberFormat="1" applyFont="1" applyFill="1" applyBorder="1" applyAlignment="1" applyProtection="1">
      <alignment horizontal="center" vertical="center" wrapText="1"/>
      <protection locked="0" hidden="1"/>
    </xf>
    <xf numFmtId="9" fontId="32" fillId="3" borderId="0" xfId="8" applyFont="1" applyFill="1" applyBorder="1" applyAlignment="1">
      <alignment horizontal="center" vertical="center" wrapText="1"/>
    </xf>
    <xf numFmtId="9" fontId="1" fillId="3" borderId="0" xfId="8" applyFont="1" applyFill="1" applyBorder="1" applyAlignment="1">
      <alignment horizontal="center" vertical="center" wrapText="1"/>
    </xf>
    <xf numFmtId="0" fontId="2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0" fillId="3" borderId="4" xfId="0" applyFill="1" applyBorder="1" applyAlignment="1">
      <alignment horizontal="center" vertical="center"/>
    </xf>
    <xf numFmtId="0" fontId="9" fillId="3" borderId="0" xfId="0" applyFont="1" applyFill="1"/>
    <xf numFmtId="0" fontId="11" fillId="3" borderId="0" xfId="0" applyFont="1" applyFill="1" applyAlignment="1">
      <alignment horizontal="center" vertical="center"/>
    </xf>
    <xf numFmtId="0" fontId="27" fillId="3" borderId="0" xfId="0" applyFont="1" applyFill="1" applyAlignment="1">
      <alignment vertical="center"/>
    </xf>
    <xf numFmtId="0" fontId="0" fillId="0" borderId="0" xfId="0" applyFill="1" applyBorder="1"/>
    <xf numFmtId="3" fontId="30" fillId="2" borderId="4" xfId="7" applyNumberFormat="1" applyFont="1" applyFill="1" applyBorder="1" applyAlignment="1">
      <alignment horizontal="center" vertical="center" wrapText="1"/>
    </xf>
    <xf numFmtId="3" fontId="24" fillId="3" borderId="4" xfId="7" applyNumberFormat="1" applyFont="1" applyFill="1" applyBorder="1" applyAlignment="1">
      <alignment horizontal="center" vertical="center" wrapText="1"/>
    </xf>
    <xf numFmtId="3" fontId="12" fillId="3" borderId="4" xfId="7" applyNumberFormat="1" applyFont="1" applyFill="1" applyBorder="1" applyAlignment="1">
      <alignment horizontal="center" vertical="center" wrapText="1"/>
    </xf>
    <xf numFmtId="3" fontId="26" fillId="3" borderId="4" xfId="7" applyNumberFormat="1" applyFont="1" applyFill="1" applyBorder="1" applyAlignment="1">
      <alignment horizontal="center" vertical="center" wrapText="1"/>
    </xf>
    <xf numFmtId="3" fontId="30" fillId="5" borderId="4" xfId="7" applyNumberFormat="1" applyFont="1" applyFill="1" applyBorder="1" applyAlignment="1">
      <alignment horizontal="center" vertical="center" wrapText="1"/>
    </xf>
    <xf numFmtId="164" fontId="26" fillId="3" borderId="5" xfId="0" applyNumberFormat="1" applyFont="1" applyFill="1" applyBorder="1" applyAlignment="1" applyProtection="1">
      <alignment horizontal="center" vertical="center" wrapText="1"/>
      <protection locked="0" hidden="1"/>
    </xf>
    <xf numFmtId="0" fontId="5" fillId="3" borderId="0" xfId="0" applyFont="1" applyFill="1" applyBorder="1"/>
    <xf numFmtId="3" fontId="24" fillId="3" borderId="7" xfId="7" applyNumberFormat="1" applyFont="1" applyFill="1" applyBorder="1" applyAlignment="1">
      <alignment horizontal="center" vertical="center" wrapText="1"/>
    </xf>
    <xf numFmtId="0" fontId="24" fillId="3" borderId="7" xfId="0" applyFont="1" applyFill="1" applyBorder="1" applyAlignment="1">
      <alignment horizontal="center" vertical="center" wrapText="1"/>
    </xf>
    <xf numFmtId="3" fontId="33" fillId="3" borderId="0" xfId="7" applyNumberFormat="1" applyFont="1" applyFill="1" applyBorder="1" applyAlignment="1">
      <alignment horizontal="left" vertical="center"/>
    </xf>
    <xf numFmtId="0" fontId="27" fillId="3" borderId="0" xfId="0" applyFont="1" applyFill="1" applyBorder="1" applyAlignment="1">
      <alignment horizontal="left" vertical="top"/>
    </xf>
    <xf numFmtId="3" fontId="26" fillId="3" borderId="5" xfId="7" applyNumberFormat="1" applyFont="1" applyFill="1" applyBorder="1" applyAlignment="1">
      <alignment horizontal="center" vertical="center" wrapText="1"/>
    </xf>
    <xf numFmtId="0" fontId="26" fillId="0" borderId="5" xfId="0" applyFont="1" applyBorder="1" applyAlignment="1">
      <alignment horizontal="center" vertical="center" wrapText="1"/>
    </xf>
    <xf numFmtId="9" fontId="5" fillId="5" borderId="8" xfId="7" applyNumberFormat="1" applyFont="1" applyFill="1" applyBorder="1" applyAlignment="1">
      <alignment horizontal="center" vertical="center" wrapText="1"/>
    </xf>
    <xf numFmtId="0" fontId="25" fillId="4" borderId="7" xfId="0" applyFont="1" applyFill="1" applyBorder="1" applyAlignment="1">
      <alignment horizontal="center" vertical="center" wrapText="1"/>
    </xf>
    <xf numFmtId="3" fontId="26" fillId="3" borderId="6" xfId="7" applyNumberFormat="1" applyFont="1" applyFill="1" applyBorder="1" applyAlignment="1">
      <alignment horizontal="center" vertical="center" wrapText="1"/>
    </xf>
    <xf numFmtId="3" fontId="24" fillId="3" borderId="6" xfId="7" applyNumberFormat="1" applyFont="1" applyFill="1" applyBorder="1" applyAlignment="1">
      <alignment horizontal="center" vertical="center" wrapText="1"/>
    </xf>
    <xf numFmtId="3" fontId="30" fillId="3" borderId="0" xfId="7" applyNumberFormat="1" applyFont="1" applyFill="1" applyBorder="1" applyAlignment="1">
      <alignment vertical="center" wrapText="1"/>
    </xf>
    <xf numFmtId="3" fontId="12" fillId="3" borderId="5" xfId="7" applyNumberFormat="1" applyFont="1" applyFill="1" applyBorder="1" applyAlignment="1">
      <alignment horizontal="center" vertical="center" wrapText="1"/>
    </xf>
    <xf numFmtId="3" fontId="30" fillId="5" borderId="15" xfId="7" applyNumberFormat="1" applyFont="1" applyFill="1" applyBorder="1" applyAlignment="1">
      <alignment horizontal="center" vertical="center" wrapText="1"/>
    </xf>
    <xf numFmtId="3" fontId="30" fillId="5" borderId="18" xfId="7" applyNumberFormat="1" applyFont="1" applyFill="1" applyBorder="1" applyAlignment="1">
      <alignment horizontal="center" vertical="center" wrapText="1"/>
    </xf>
    <xf numFmtId="3" fontId="30" fillId="5" borderId="20" xfId="7" applyNumberFormat="1" applyFont="1" applyFill="1" applyBorder="1" applyAlignment="1">
      <alignment horizontal="center" vertical="center" wrapText="1"/>
    </xf>
    <xf numFmtId="3" fontId="30" fillId="8" borderId="4" xfId="7" applyNumberFormat="1" applyFont="1" applyFill="1" applyBorder="1" applyAlignment="1">
      <alignment horizontal="center" vertical="center" wrapText="1"/>
    </xf>
    <xf numFmtId="3" fontId="30" fillId="7" borderId="4" xfId="7" applyNumberFormat="1" applyFont="1" applyFill="1" applyBorder="1" applyAlignment="1">
      <alignment horizontal="center" vertical="center" wrapText="1"/>
    </xf>
    <xf numFmtId="3" fontId="30" fillId="9" borderId="4" xfId="7" applyNumberFormat="1" applyFont="1" applyFill="1" applyBorder="1" applyAlignment="1">
      <alignment horizontal="center" vertical="center" wrapText="1"/>
    </xf>
    <xf numFmtId="3" fontId="30" fillId="10" borderId="4" xfId="7" applyNumberFormat="1" applyFont="1" applyFill="1" applyBorder="1" applyAlignment="1">
      <alignment horizontal="center" vertical="center" wrapText="1"/>
    </xf>
    <xf numFmtId="0" fontId="33" fillId="3" borderId="0" xfId="7" applyFont="1" applyFill="1"/>
    <xf numFmtId="0" fontId="37" fillId="3" borderId="0" xfId="7" applyFont="1" applyFill="1"/>
    <xf numFmtId="0" fontId="5" fillId="0" borderId="0" xfId="0" applyFont="1" applyFill="1"/>
    <xf numFmtId="0" fontId="5" fillId="0" borderId="0" xfId="0" applyFont="1" applyFill="1" applyBorder="1"/>
    <xf numFmtId="3" fontId="38" fillId="3" borderId="0" xfId="7" applyNumberFormat="1" applyFont="1" applyFill="1" applyBorder="1" applyAlignment="1">
      <alignment horizontal="center" vertical="center" wrapText="1"/>
    </xf>
    <xf numFmtId="9" fontId="29" fillId="3" borderId="9" xfId="7" applyNumberFormat="1" applyFont="1" applyFill="1" applyBorder="1" applyAlignment="1">
      <alignment horizontal="center" vertical="center" wrapText="1"/>
    </xf>
    <xf numFmtId="3" fontId="37" fillId="3" borderId="9" xfId="7" applyNumberFormat="1" applyFont="1" applyFill="1" applyBorder="1" applyAlignment="1">
      <alignment vertical="top" wrapText="1"/>
    </xf>
    <xf numFmtId="3" fontId="37" fillId="3" borderId="0" xfId="7" applyNumberFormat="1" applyFont="1" applyFill="1" applyBorder="1" applyAlignment="1">
      <alignment vertical="top" wrapText="1"/>
    </xf>
    <xf numFmtId="0" fontId="6" fillId="0" borderId="0" xfId="0" applyFont="1" applyFill="1" applyAlignment="1">
      <alignment horizontal="left" wrapText="1"/>
    </xf>
    <xf numFmtId="0" fontId="5" fillId="3" borderId="0" xfId="0" applyFont="1" applyFill="1" applyAlignment="1">
      <alignment horizontal="left" indent="1"/>
    </xf>
    <xf numFmtId="0" fontId="0" fillId="3" borderId="0" xfId="0" applyFill="1" applyAlignment="1">
      <alignment horizontal="left" indent="1"/>
    </xf>
    <xf numFmtId="0" fontId="27" fillId="3" borderId="0" xfId="0" applyFont="1" applyFill="1"/>
    <xf numFmtId="9" fontId="0" fillId="2" borderId="4" xfId="0" applyNumberFormat="1" applyFill="1" applyBorder="1" applyAlignment="1">
      <alignment horizontal="center" vertical="center"/>
    </xf>
    <xf numFmtId="3" fontId="30" fillId="2" borderId="4" xfId="7" applyNumberFormat="1" applyFont="1" applyFill="1" applyBorder="1" applyAlignment="1">
      <alignment horizontal="left" vertical="center" wrapText="1"/>
    </xf>
    <xf numFmtId="0" fontId="6" fillId="2" borderId="4" xfId="0" applyFont="1" applyFill="1" applyBorder="1" applyAlignment="1">
      <alignment horizontal="right"/>
    </xf>
    <xf numFmtId="0" fontId="5" fillId="0" borderId="0" xfId="0" applyFont="1" applyFill="1" applyAlignment="1">
      <alignment vertical="center" wrapText="1"/>
    </xf>
    <xf numFmtId="0" fontId="5" fillId="2" borderId="4" xfId="2" applyNumberFormat="1" applyFont="1" applyFill="1" applyBorder="1" applyAlignment="1">
      <alignment horizontal="center" vertical="center" wrapText="1"/>
    </xf>
    <xf numFmtId="0" fontId="20" fillId="3" borderId="9" xfId="0" applyFont="1" applyFill="1" applyBorder="1" applyAlignment="1">
      <alignment horizontal="left" vertical="center"/>
    </xf>
    <xf numFmtId="0" fontId="40" fillId="3" borderId="0" xfId="0" applyFont="1" applyFill="1"/>
    <xf numFmtId="0" fontId="17" fillId="3" borderId="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40" fillId="0" borderId="4" xfId="0" applyFont="1" applyBorder="1"/>
    <xf numFmtId="0" fontId="40" fillId="2" borderId="4" xfId="0" applyFont="1" applyFill="1" applyBorder="1"/>
    <xf numFmtId="0" fontId="40" fillId="4" borderId="4" xfId="0" applyFont="1" applyFill="1" applyBorder="1"/>
    <xf numFmtId="0" fontId="5" fillId="2" borderId="4" xfId="0" applyFont="1" applyFill="1" applyBorder="1" applyAlignment="1">
      <alignment horizontal="left" vertical="center" wrapText="1"/>
    </xf>
    <xf numFmtId="5" fontId="5" fillId="2" borderId="4" xfId="2" applyNumberFormat="1" applyFont="1" applyFill="1" applyBorder="1" applyAlignment="1">
      <alignment horizontal="center" vertical="center" wrapText="1"/>
    </xf>
    <xf numFmtId="0" fontId="25" fillId="4" borderId="0" xfId="0" applyFont="1" applyFill="1" applyBorder="1" applyAlignment="1">
      <alignment horizontal="center" vertical="center" wrapText="1"/>
    </xf>
    <xf numFmtId="3" fontId="0" fillId="3" borderId="0" xfId="0" applyNumberForma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3" fontId="0" fillId="3" borderId="4" xfId="0" applyNumberFormat="1" applyFill="1" applyBorder="1"/>
    <xf numFmtId="0" fontId="18" fillId="3" borderId="0" xfId="3" applyFont="1" applyFill="1" applyBorder="1" applyAlignment="1">
      <alignment horizontal="left" vertical="center" wrapText="1"/>
    </xf>
    <xf numFmtId="0" fontId="14" fillId="3" borderId="0" xfId="3" applyFont="1" applyFill="1" applyBorder="1" applyAlignment="1">
      <alignment horizontal="left" wrapText="1"/>
    </xf>
    <xf numFmtId="0" fontId="14" fillId="3" borderId="0" xfId="0" applyFont="1" applyFill="1" applyBorder="1" applyAlignment="1">
      <alignment horizontal="left" vertical="center" wrapText="1" indent="1"/>
    </xf>
    <xf numFmtId="0" fontId="20" fillId="0" borderId="0" xfId="0" applyFont="1" applyFill="1" applyBorder="1" applyAlignment="1">
      <alignment horizontal="left" vertical="center"/>
    </xf>
    <xf numFmtId="0" fontId="40" fillId="0" borderId="0" xfId="0" applyFont="1" applyFill="1"/>
    <xf numFmtId="0" fontId="41" fillId="0" borderId="0" xfId="0" applyFont="1" applyFill="1" applyBorder="1" applyAlignment="1">
      <alignment horizontal="left" vertical="center"/>
    </xf>
    <xf numFmtId="0" fontId="14" fillId="3" borderId="0" xfId="0" applyFont="1" applyFill="1" applyBorder="1" applyAlignment="1">
      <alignment vertical="center" wrapText="1"/>
    </xf>
    <xf numFmtId="0" fontId="14" fillId="3" borderId="0" xfId="3" applyFont="1" applyFill="1" applyBorder="1" applyAlignment="1">
      <alignment wrapText="1"/>
    </xf>
    <xf numFmtId="0" fontId="40" fillId="0" borderId="0" xfId="0" applyFont="1" applyFill="1" applyBorder="1"/>
    <xf numFmtId="0" fontId="2" fillId="0" borderId="0" xfId="3" applyFont="1" applyFill="1" applyBorder="1"/>
    <xf numFmtId="0" fontId="17"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4" fillId="0" borderId="0" xfId="3" applyFont="1" applyFill="1" applyBorder="1"/>
    <xf numFmtId="0" fontId="14" fillId="3" borderId="0" xfId="0" applyFont="1" applyFill="1" applyBorder="1" applyAlignment="1">
      <alignment horizontal="left" vertical="center" wrapText="1" indent="1"/>
    </xf>
    <xf numFmtId="3" fontId="30" fillId="3" borderId="4" xfId="7" applyNumberFormat="1" applyFont="1" applyFill="1" applyBorder="1" applyAlignment="1" applyProtection="1">
      <alignment horizontal="center" vertical="center" wrapText="1"/>
      <protection locked="0"/>
    </xf>
    <xf numFmtId="3" fontId="0" fillId="3" borderId="4" xfId="0" applyNumberForma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5" fillId="3" borderId="4" xfId="0" applyFont="1" applyFill="1" applyBorder="1" applyProtection="1">
      <protection locked="0"/>
    </xf>
    <xf numFmtId="165" fontId="5" fillId="3" borderId="4" xfId="0" applyNumberFormat="1" applyFont="1" applyFill="1" applyBorder="1" applyAlignment="1" applyProtection="1">
      <alignment horizontal="center" vertical="center"/>
      <protection locked="0"/>
    </xf>
    <xf numFmtId="165" fontId="5" fillId="3" borderId="4" xfId="2" applyNumberFormat="1" applyFont="1" applyFill="1" applyBorder="1" applyAlignment="1" applyProtection="1">
      <alignment horizontal="center" vertical="center" wrapText="1"/>
      <protection locked="0"/>
    </xf>
    <xf numFmtId="0" fontId="5" fillId="0" borderId="4" xfId="0" applyFont="1" applyBorder="1" applyAlignment="1" applyProtection="1">
      <alignment horizontal="center" wrapText="1"/>
      <protection locked="0"/>
    </xf>
    <xf numFmtId="0" fontId="0" fillId="0" borderId="4" xfId="0" applyBorder="1" applyAlignment="1" applyProtection="1">
      <alignment horizontal="center"/>
      <protection locked="0"/>
    </xf>
    <xf numFmtId="0" fontId="5" fillId="0" borderId="4" xfId="0" applyFont="1" applyBorder="1" applyAlignment="1" applyProtection="1">
      <alignment wrapText="1"/>
      <protection locked="0"/>
    </xf>
    <xf numFmtId="0" fontId="0" fillId="0" borderId="4" xfId="0" applyBorder="1" applyAlignment="1" applyProtection="1">
      <alignment wrapText="1"/>
      <protection locked="0"/>
    </xf>
    <xf numFmtId="3" fontId="30" fillId="3" borderId="16" xfId="7" applyNumberFormat="1" applyFont="1" applyFill="1" applyBorder="1" applyAlignment="1" applyProtection="1">
      <alignment vertical="center" wrapText="1"/>
      <protection locked="0"/>
    </xf>
    <xf numFmtId="0" fontId="5" fillId="3" borderId="16" xfId="0" applyFont="1" applyFill="1" applyBorder="1" applyAlignment="1" applyProtection="1">
      <alignment vertical="center" wrapText="1"/>
      <protection locked="0"/>
    </xf>
    <xf numFmtId="0" fontId="0" fillId="3" borderId="16" xfId="0" applyFill="1" applyBorder="1" applyAlignment="1" applyProtection="1">
      <alignment horizontal="center" vertical="center"/>
      <protection locked="0"/>
    </xf>
    <xf numFmtId="3" fontId="30" fillId="3" borderId="16" xfId="7" applyNumberFormat="1" applyFont="1" applyFill="1" applyBorder="1" applyAlignment="1" applyProtection="1">
      <alignment horizontal="left" vertical="center" wrapText="1"/>
      <protection locked="0"/>
    </xf>
    <xf numFmtId="3" fontId="30" fillId="3" borderId="17" xfId="7" applyNumberFormat="1" applyFont="1" applyFill="1" applyBorder="1" applyAlignment="1" applyProtection="1">
      <alignment horizontal="left" vertical="center" wrapText="1"/>
      <protection locked="0"/>
    </xf>
    <xf numFmtId="3" fontId="30" fillId="3" borderId="4" xfId="7" applyNumberFormat="1"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3" fontId="30" fillId="3" borderId="4" xfId="7" applyNumberFormat="1" applyFont="1" applyFill="1" applyBorder="1" applyAlignment="1" applyProtection="1">
      <alignment horizontal="left" vertical="center" wrapText="1"/>
      <protection locked="0"/>
    </xf>
    <xf numFmtId="3" fontId="30" fillId="3" borderId="19" xfId="7" applyNumberFormat="1" applyFont="1" applyFill="1" applyBorder="1" applyAlignment="1" applyProtection="1">
      <alignment horizontal="left" vertical="center" wrapText="1"/>
      <protection locked="0"/>
    </xf>
    <xf numFmtId="0" fontId="0" fillId="3" borderId="4" xfId="0" applyFill="1" applyBorder="1" applyAlignment="1" applyProtection="1">
      <alignment vertical="center" wrapText="1"/>
      <protection locked="0"/>
    </xf>
    <xf numFmtId="0" fontId="5" fillId="3" borderId="4"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28" fillId="3" borderId="4" xfId="0" applyFont="1" applyFill="1" applyBorder="1" applyAlignment="1" applyProtection="1">
      <alignment vertical="center" wrapText="1"/>
      <protection locked="0"/>
    </xf>
    <xf numFmtId="0" fontId="5" fillId="3" borderId="21" xfId="0" applyFont="1" applyFill="1" applyBorder="1" applyAlignment="1" applyProtection="1">
      <alignment vertical="center" wrapText="1"/>
      <protection locked="0"/>
    </xf>
    <xf numFmtId="0" fontId="28" fillId="3" borderId="21" xfId="0" applyFont="1" applyFill="1" applyBorder="1" applyAlignment="1" applyProtection="1">
      <alignment vertical="center" wrapText="1"/>
      <protection locked="0"/>
    </xf>
    <xf numFmtId="0" fontId="0" fillId="3" borderId="21" xfId="0" applyFill="1" applyBorder="1" applyAlignment="1" applyProtection="1">
      <alignment horizontal="center" vertical="center"/>
      <protection locked="0"/>
    </xf>
    <xf numFmtId="0" fontId="5" fillId="3" borderId="21"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3" borderId="0" xfId="0" applyFont="1" applyFill="1" applyAlignment="1">
      <alignment horizontal="center"/>
    </xf>
    <xf numFmtId="0" fontId="5" fillId="2" borderId="4" xfId="0" applyFont="1" applyFill="1" applyBorder="1" applyAlignment="1">
      <alignment horizontal="center" wrapText="1"/>
    </xf>
    <xf numFmtId="0" fontId="11" fillId="2" borderId="0" xfId="0" applyFont="1" applyFill="1" applyAlignment="1">
      <alignment horizontal="center" vertical="center"/>
    </xf>
    <xf numFmtId="0" fontId="6" fillId="3" borderId="0" xfId="0" applyFont="1" applyFill="1" applyAlignment="1">
      <alignment horizontal="left" indent="1"/>
    </xf>
    <xf numFmtId="0" fontId="6" fillId="3" borderId="0" xfId="0" applyFont="1" applyFill="1" applyAlignment="1">
      <alignment horizontal="left" vertical="center" indent="1"/>
    </xf>
    <xf numFmtId="0" fontId="6" fillId="0" borderId="0" xfId="0" applyFont="1"/>
    <xf numFmtId="0" fontId="6" fillId="0" borderId="0" xfId="0" applyFont="1" applyAlignment="1">
      <alignment horizontal="left" indent="1"/>
    </xf>
    <xf numFmtId="0" fontId="0" fillId="0" borderId="0" xfId="0" applyAlignment="1">
      <alignment horizontal="left" indent="2"/>
    </xf>
    <xf numFmtId="0" fontId="0" fillId="3" borderId="16" xfId="0" applyFill="1" applyBorder="1" applyAlignment="1" applyProtection="1">
      <alignment horizontal="center" vertical="center" wrapText="1"/>
      <protection locked="0"/>
    </xf>
    <xf numFmtId="0" fontId="5" fillId="0" borderId="0" xfId="0" applyFont="1" applyAlignment="1">
      <alignment horizontal="left" indent="2"/>
    </xf>
    <xf numFmtId="0" fontId="0" fillId="3" borderId="4" xfId="0" applyFill="1" applyBorder="1" applyAlignment="1" applyProtection="1">
      <alignment horizontal="center" vertical="center" wrapText="1"/>
      <protection locked="0"/>
    </xf>
    <xf numFmtId="3" fontId="30" fillId="3" borderId="29" xfId="7" applyNumberFormat="1" applyFont="1" applyFill="1" applyBorder="1" applyAlignment="1" applyProtection="1">
      <alignment horizontal="left" vertical="center" wrapText="1"/>
      <protection locked="0"/>
    </xf>
    <xf numFmtId="0" fontId="28" fillId="3" borderId="21" xfId="0" applyFont="1" applyFill="1" applyBorder="1" applyAlignment="1" applyProtection="1">
      <alignment horizontal="center" vertical="center" wrapText="1"/>
      <protection locked="0"/>
    </xf>
    <xf numFmtId="166" fontId="30" fillId="3" borderId="23" xfId="7" applyNumberFormat="1" applyFont="1" applyFill="1" applyBorder="1" applyAlignment="1" applyProtection="1">
      <alignment horizontal="center" vertical="center"/>
      <protection locked="0"/>
    </xf>
    <xf numFmtId="166" fontId="30" fillId="3" borderId="24" xfId="7" applyNumberFormat="1" applyFont="1" applyFill="1" applyBorder="1" applyAlignment="1" applyProtection="1">
      <alignment horizontal="center" vertical="center"/>
      <protection locked="0"/>
    </xf>
    <xf numFmtId="166" fontId="30" fillId="3" borderId="25" xfId="7" applyNumberFormat="1" applyFont="1" applyFill="1" applyBorder="1" applyAlignment="1" applyProtection="1">
      <alignment horizontal="center" vertical="center"/>
      <protection locked="0"/>
    </xf>
    <xf numFmtId="166" fontId="30" fillId="3" borderId="26" xfId="7" applyNumberFormat="1" applyFont="1" applyFill="1" applyBorder="1" applyAlignment="1" applyProtection="1">
      <alignment horizontal="center" vertical="center"/>
      <protection locked="0"/>
    </xf>
    <xf numFmtId="166" fontId="5" fillId="3" borderId="25" xfId="0" applyNumberFormat="1" applyFont="1" applyFill="1" applyBorder="1" applyAlignment="1" applyProtection="1">
      <alignment horizontal="center" vertical="center"/>
      <protection locked="0"/>
    </xf>
    <xf numFmtId="166" fontId="5" fillId="3" borderId="26" xfId="0" applyNumberFormat="1" applyFont="1" applyFill="1" applyBorder="1" applyAlignment="1" applyProtection="1">
      <alignment horizontal="center" vertical="center"/>
      <protection locked="0"/>
    </xf>
    <xf numFmtId="166" fontId="5" fillId="3" borderId="27" xfId="0" applyNumberFormat="1" applyFont="1" applyFill="1" applyBorder="1" applyAlignment="1" applyProtection="1">
      <alignment horizontal="center" vertical="center"/>
      <protection locked="0"/>
    </xf>
    <xf numFmtId="166" fontId="5" fillId="3" borderId="28" xfId="0" applyNumberFormat="1" applyFont="1" applyFill="1" applyBorder="1" applyAlignment="1" applyProtection="1">
      <alignment horizontal="center" vertical="center"/>
      <protection locked="0"/>
    </xf>
    <xf numFmtId="0" fontId="14" fillId="3" borderId="0" xfId="0" applyFont="1" applyFill="1" applyAlignment="1">
      <alignment horizontal="left" vertical="center" wrapText="1" indent="1"/>
    </xf>
    <xf numFmtId="0" fontId="22" fillId="6" borderId="1" xfId="6" applyFont="1" applyFill="1" applyBorder="1" applyAlignment="1">
      <alignment horizontal="center" vertical="center"/>
    </xf>
    <xf numFmtId="0" fontId="22" fillId="6" borderId="2" xfId="6" applyFont="1" applyFill="1" applyBorder="1" applyAlignment="1">
      <alignment horizontal="center" vertical="center"/>
    </xf>
    <xf numFmtId="0" fontId="22" fillId="6" borderId="3" xfId="6" applyFont="1" applyFill="1" applyBorder="1" applyAlignment="1">
      <alignment horizontal="center" vertical="center"/>
    </xf>
    <xf numFmtId="0" fontId="18" fillId="3" borderId="0" xfId="3" applyFont="1" applyFill="1" applyBorder="1" applyAlignment="1">
      <alignment horizontal="left" vertical="center" wrapText="1"/>
    </xf>
    <xf numFmtId="0" fontId="19" fillId="3" borderId="0" xfId="0" applyFont="1" applyFill="1" applyBorder="1" applyAlignment="1">
      <alignment horizontal="left"/>
    </xf>
    <xf numFmtId="0" fontId="14" fillId="3" borderId="0" xfId="0" applyFont="1" applyFill="1" applyBorder="1" applyAlignment="1">
      <alignment horizontal="left" vertical="center" wrapText="1" indent="1"/>
    </xf>
    <xf numFmtId="0" fontId="14" fillId="3" borderId="0" xfId="0" applyFont="1" applyFill="1" applyBorder="1" applyAlignment="1">
      <alignment horizontal="left" vertical="center" wrapText="1"/>
    </xf>
    <xf numFmtId="0" fontId="14" fillId="3" borderId="0" xfId="3" applyFont="1" applyFill="1" applyBorder="1" applyAlignment="1">
      <alignment horizontal="left" vertical="center" wrapText="1"/>
    </xf>
    <xf numFmtId="0" fontId="42" fillId="3" borderId="0" xfId="0" applyFont="1" applyFill="1" applyBorder="1" applyAlignment="1">
      <alignment horizontal="left" vertical="center" wrapText="1" indent="1"/>
    </xf>
    <xf numFmtId="0" fontId="31" fillId="3" borderId="10" xfId="0" applyFont="1" applyFill="1" applyBorder="1" applyAlignment="1">
      <alignment horizontal="center" vertical="center" wrapText="1"/>
    </xf>
    <xf numFmtId="0" fontId="31" fillId="3" borderId="11" xfId="0" applyFont="1" applyFill="1" applyBorder="1" applyAlignment="1">
      <alignment horizontal="center" vertical="center" wrapText="1"/>
    </xf>
    <xf numFmtId="3" fontId="39" fillId="3" borderId="12" xfId="7" applyNumberFormat="1" applyFont="1" applyFill="1" applyBorder="1" applyAlignment="1">
      <alignment horizontal="center" vertical="center" wrapText="1"/>
    </xf>
    <xf numFmtId="3" fontId="39" fillId="3" borderId="13" xfId="7" applyNumberFormat="1" applyFont="1" applyFill="1" applyBorder="1" applyAlignment="1">
      <alignment horizontal="center" vertical="center" wrapText="1"/>
    </xf>
    <xf numFmtId="3" fontId="39" fillId="3" borderId="14" xfId="7" applyNumberFormat="1" applyFont="1" applyFill="1" applyBorder="1" applyAlignment="1">
      <alignment horizontal="center" vertical="center" wrapText="1"/>
    </xf>
    <xf numFmtId="0" fontId="6" fillId="3" borderId="0" xfId="0" applyFont="1" applyFill="1" applyAlignment="1">
      <alignment horizontal="left" wrapText="1"/>
    </xf>
    <xf numFmtId="0" fontId="5" fillId="3" borderId="0" xfId="0" applyFont="1" applyFill="1" applyAlignment="1">
      <alignment horizontal="left" wrapText="1" indent="1"/>
    </xf>
  </cellXfs>
  <cellStyles count="9">
    <cellStyle name="Currency" xfId="2" builtinId="4"/>
    <cellStyle name="Hyperlink" xfId="6" builtinId="8"/>
    <cellStyle name="Normal" xfId="0" builtinId="0"/>
    <cellStyle name="Normal 2" xfId="1" xr:uid="{00000000-0005-0000-0000-000001000000}"/>
    <cellStyle name="Normal 2 2" xfId="4" xr:uid="{466AA2D8-0671-417D-A5A3-43CC27BC8FEA}"/>
    <cellStyle name="Normal 3" xfId="3" xr:uid="{C9EA1269-F96E-4A15-AF91-B79EA8EDF0B2}"/>
    <cellStyle name="Normal 4" xfId="7" xr:uid="{9B378D55-73FF-4A02-83CA-86AF28AD5C3D}"/>
    <cellStyle name="Percent" xfId="8" builtinId="5"/>
    <cellStyle name="Percent 2" xfId="5" xr:uid="{0580B085-1CAC-444D-AFBF-8D3E41D092DE}"/>
  </cellStyles>
  <dxfs count="31">
    <dxf>
      <fill>
        <patternFill>
          <bgColor rgb="FF00B0F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00B0F0"/>
        </patternFill>
      </fill>
    </dxf>
    <dxf>
      <fill>
        <patternFill>
          <bgColor rgb="FFFF0000"/>
        </patternFill>
      </fill>
    </dxf>
    <dxf>
      <fill>
        <patternFill>
          <bgColor rgb="FF00B05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00B0F0"/>
        </patternFill>
      </fill>
    </dxf>
    <dxf>
      <fill>
        <patternFill>
          <bgColor rgb="FFFFC00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00B050"/>
        </patternFill>
      </fill>
    </dxf>
    <dxf>
      <fill>
        <patternFill>
          <bgColor rgb="FF00B0F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0000"/>
        </patternFill>
      </fill>
    </dxf>
    <dxf>
      <fill>
        <patternFill>
          <bgColor rgb="FFFFC000"/>
        </patternFill>
      </fill>
    </dxf>
    <dxf>
      <fill>
        <patternFill>
          <bgColor rgb="FF00B050"/>
        </patternFill>
      </fill>
    </dxf>
    <dxf>
      <fill>
        <patternFill>
          <bgColor rgb="FF00B0F0"/>
        </patternFill>
      </fill>
    </dxf>
  </dxfs>
  <tableStyles count="0" defaultTableStyle="TableStyleMedium2" defaultPivotStyle="PivotStyleLight16"/>
  <colors>
    <mruColors>
      <color rgb="FF666699"/>
      <color rgb="FF009999"/>
      <color rgb="FFFF5050"/>
      <color rgb="FF00A400"/>
      <color rgb="FFD8B088"/>
      <color rgb="FFAA7138"/>
      <color rgb="FFF8D0F9"/>
      <color rgb="FFFECACA"/>
      <color rgb="FFA2FCF6"/>
      <color rgb="FFFDD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5. Solution Evaluation'!A1"/><Relationship Id="rId2" Type="http://schemas.openxmlformats.org/officeDocument/2006/relationships/hyperlink" Target="#'3. Non-Risk Criteria &amp; Weights'!A1"/><Relationship Id="rId1" Type="http://schemas.openxmlformats.org/officeDocument/2006/relationships/hyperlink" Target="#'2. Solution Risk Reduction'!A1"/><Relationship Id="rId5" Type="http://schemas.openxmlformats.org/officeDocument/2006/relationships/hyperlink" Target="#'6. Summary'!A1"/><Relationship Id="rId4" Type="http://schemas.openxmlformats.org/officeDocument/2006/relationships/hyperlink" Target="#'4. Cost Considerations'!A1"/></Relationships>
</file>

<file path=xl/drawings/drawing1.xml><?xml version="1.0" encoding="utf-8"?>
<xdr:wsDr xmlns:xdr="http://schemas.openxmlformats.org/drawingml/2006/spreadsheetDrawing" xmlns:a="http://schemas.openxmlformats.org/drawingml/2006/main">
  <xdr:twoCellAnchor editAs="oneCell">
    <xdr:from>
      <xdr:col>10</xdr:col>
      <xdr:colOff>66674</xdr:colOff>
      <xdr:row>17</xdr:row>
      <xdr:rowOff>95250</xdr:rowOff>
    </xdr:from>
    <xdr:to>
      <xdr:col>12</xdr:col>
      <xdr:colOff>539114</xdr:colOff>
      <xdr:row>17</xdr:row>
      <xdr:rowOff>643890</xdr:rowOff>
    </xdr:to>
    <xdr:sp macro="" textlink="">
      <xdr:nvSpPr>
        <xdr:cNvPr id="10" name="Rectangle: Rounded Corners 9">
          <a:hlinkClick xmlns:r="http://schemas.openxmlformats.org/officeDocument/2006/relationships" r:id="rId1"/>
          <a:extLst>
            <a:ext uri="{FF2B5EF4-FFF2-40B4-BE49-F238E27FC236}">
              <a16:creationId xmlns:a16="http://schemas.microsoft.com/office/drawing/2014/main" id="{56B9B3E5-9FBC-4E2F-B82C-19ADD2A316D7}"/>
            </a:ext>
          </a:extLst>
        </xdr:cNvPr>
        <xdr:cNvSpPr/>
      </xdr:nvSpPr>
      <xdr:spPr>
        <a:xfrm>
          <a:off x="6029324" y="5248275"/>
          <a:ext cx="1691640" cy="548640"/>
        </a:xfrm>
        <a:prstGeom prst="roundRect">
          <a:avLst/>
        </a:prstGeom>
        <a:solidFill>
          <a:schemeClr val="bg1">
            <a:lumMod val="85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Solution </a:t>
          </a:r>
          <a:r>
            <a:rPr lang="en-US" sz="1100" baseline="0">
              <a:solidFill>
                <a:schemeClr val="tx1"/>
              </a:solidFill>
            </a:rPr>
            <a:t>Risk Reduction</a:t>
          </a:r>
          <a:endParaRPr lang="en-US" sz="1100">
            <a:solidFill>
              <a:schemeClr val="tx1"/>
            </a:solidFill>
          </a:endParaRPr>
        </a:p>
      </xdr:txBody>
    </xdr:sp>
    <xdr:clientData/>
  </xdr:twoCellAnchor>
  <xdr:twoCellAnchor editAs="oneCell">
    <xdr:from>
      <xdr:col>10</xdr:col>
      <xdr:colOff>66674</xdr:colOff>
      <xdr:row>19</xdr:row>
      <xdr:rowOff>117473</xdr:rowOff>
    </xdr:from>
    <xdr:to>
      <xdr:col>12</xdr:col>
      <xdr:colOff>539114</xdr:colOff>
      <xdr:row>19</xdr:row>
      <xdr:rowOff>666113</xdr:rowOff>
    </xdr:to>
    <xdr:sp macro="" textlink="">
      <xdr:nvSpPr>
        <xdr:cNvPr id="12" name="Rectangle: Rounded Corners 11">
          <a:hlinkClick xmlns:r="http://schemas.openxmlformats.org/officeDocument/2006/relationships" r:id="rId2"/>
          <a:extLst>
            <a:ext uri="{FF2B5EF4-FFF2-40B4-BE49-F238E27FC236}">
              <a16:creationId xmlns:a16="http://schemas.microsoft.com/office/drawing/2014/main" id="{BE634A03-544C-41C8-8181-97A657DC457B}"/>
            </a:ext>
          </a:extLst>
        </xdr:cNvPr>
        <xdr:cNvSpPr/>
      </xdr:nvSpPr>
      <xdr:spPr>
        <a:xfrm>
          <a:off x="6029324" y="6061073"/>
          <a:ext cx="1691640" cy="548640"/>
        </a:xfrm>
        <a:prstGeom prst="roundRect">
          <a:avLst/>
        </a:prstGeom>
        <a:solidFill>
          <a:schemeClr val="bg1">
            <a:lumMod val="85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Solution Prioritization Criteria &amp; Weights</a:t>
          </a:r>
        </a:p>
      </xdr:txBody>
    </xdr:sp>
    <xdr:clientData/>
  </xdr:twoCellAnchor>
  <xdr:twoCellAnchor editAs="oneCell">
    <xdr:from>
      <xdr:col>10</xdr:col>
      <xdr:colOff>66674</xdr:colOff>
      <xdr:row>23</xdr:row>
      <xdr:rowOff>95248</xdr:rowOff>
    </xdr:from>
    <xdr:to>
      <xdr:col>12</xdr:col>
      <xdr:colOff>539114</xdr:colOff>
      <xdr:row>23</xdr:row>
      <xdr:rowOff>643888</xdr:rowOff>
    </xdr:to>
    <xdr:sp macro="" textlink="">
      <xdr:nvSpPr>
        <xdr:cNvPr id="13" name="Rectangle: Rounded Corners 12">
          <a:hlinkClick xmlns:r="http://schemas.openxmlformats.org/officeDocument/2006/relationships" r:id="rId3"/>
          <a:extLst>
            <a:ext uri="{FF2B5EF4-FFF2-40B4-BE49-F238E27FC236}">
              <a16:creationId xmlns:a16="http://schemas.microsoft.com/office/drawing/2014/main" id="{6E95A8EB-90A6-4F1F-BA81-6D0CD95BB228}"/>
            </a:ext>
          </a:extLst>
        </xdr:cNvPr>
        <xdr:cNvSpPr/>
      </xdr:nvSpPr>
      <xdr:spPr>
        <a:xfrm>
          <a:off x="6029324" y="7677148"/>
          <a:ext cx="1691640" cy="548640"/>
        </a:xfrm>
        <a:prstGeom prst="roundRect">
          <a:avLst/>
        </a:prstGeom>
        <a:solidFill>
          <a:schemeClr val="bg1">
            <a:lumMod val="85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Solution Evaluation</a:t>
          </a:r>
        </a:p>
      </xdr:txBody>
    </xdr:sp>
    <xdr:clientData/>
  </xdr:twoCellAnchor>
  <xdr:oneCellAnchor>
    <xdr:from>
      <xdr:col>10</xdr:col>
      <xdr:colOff>66674</xdr:colOff>
      <xdr:row>21</xdr:row>
      <xdr:rowOff>95248</xdr:rowOff>
    </xdr:from>
    <xdr:ext cx="1691640" cy="548640"/>
    <xdr:sp macro="" textlink="">
      <xdr:nvSpPr>
        <xdr:cNvPr id="8" name="Rectangle: Rounded Corners 7">
          <a:hlinkClick xmlns:r="http://schemas.openxmlformats.org/officeDocument/2006/relationships" r:id="rId4"/>
          <a:extLst>
            <a:ext uri="{FF2B5EF4-FFF2-40B4-BE49-F238E27FC236}">
              <a16:creationId xmlns:a16="http://schemas.microsoft.com/office/drawing/2014/main" id="{2855EACE-335E-4A2D-8744-43ED2B4984D1}"/>
            </a:ext>
          </a:extLst>
        </xdr:cNvPr>
        <xdr:cNvSpPr/>
      </xdr:nvSpPr>
      <xdr:spPr>
        <a:xfrm>
          <a:off x="6029324" y="6877048"/>
          <a:ext cx="1691640" cy="548640"/>
        </a:xfrm>
        <a:prstGeom prst="roundRect">
          <a:avLst/>
        </a:prstGeom>
        <a:solidFill>
          <a:schemeClr val="bg1">
            <a:lumMod val="85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Cost Considerations</a:t>
          </a:r>
        </a:p>
      </xdr:txBody>
    </xdr:sp>
    <xdr:clientData/>
  </xdr:oneCellAnchor>
  <xdr:oneCellAnchor>
    <xdr:from>
      <xdr:col>10</xdr:col>
      <xdr:colOff>66674</xdr:colOff>
      <xdr:row>25</xdr:row>
      <xdr:rowOff>57148</xdr:rowOff>
    </xdr:from>
    <xdr:ext cx="1691640" cy="548640"/>
    <xdr:sp macro="" textlink="">
      <xdr:nvSpPr>
        <xdr:cNvPr id="9" name="Rectangle: Rounded Corners 8">
          <a:hlinkClick xmlns:r="http://schemas.openxmlformats.org/officeDocument/2006/relationships" r:id="rId5"/>
          <a:extLst>
            <a:ext uri="{FF2B5EF4-FFF2-40B4-BE49-F238E27FC236}">
              <a16:creationId xmlns:a16="http://schemas.microsoft.com/office/drawing/2014/main" id="{F83BD65A-2C69-4350-892E-8E97917F7267}"/>
            </a:ext>
          </a:extLst>
        </xdr:cNvPr>
        <xdr:cNvSpPr/>
      </xdr:nvSpPr>
      <xdr:spPr>
        <a:xfrm>
          <a:off x="6029324" y="6648448"/>
          <a:ext cx="1691640" cy="548640"/>
        </a:xfrm>
        <a:prstGeom prst="roundRect">
          <a:avLst/>
        </a:prstGeom>
        <a:solidFill>
          <a:schemeClr val="bg1">
            <a:lumMod val="85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Summary</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5CF20-97A1-4715-A2FA-77B39BBAD37B}">
  <sheetPr codeName="Sheet1">
    <pageSetUpPr fitToPage="1"/>
  </sheetPr>
  <dimension ref="A1:U32"/>
  <sheetViews>
    <sheetView tabSelected="1" zoomScaleNormal="100" workbookViewId="0"/>
  </sheetViews>
  <sheetFormatPr defaultColWidth="9.140625" defaultRowHeight="12.75" x14ac:dyDescent="0.2"/>
  <cols>
    <col min="1" max="1" width="1.7109375" style="1" customWidth="1"/>
    <col min="2" max="2" width="9.140625" style="1"/>
    <col min="3" max="5" width="13.140625" style="1" customWidth="1"/>
    <col min="6" max="9" width="9.140625" style="1"/>
    <col min="10" max="10" width="2.5703125" style="1" customWidth="1"/>
    <col min="11" max="13" width="9.140625" style="1"/>
    <col min="14" max="14" width="2" style="1" customWidth="1"/>
    <col min="15" max="19" width="9.140625" style="1"/>
    <col min="20" max="20" width="14.28515625" style="1" customWidth="1"/>
    <col min="21" max="16384" width="9.140625" style="1"/>
  </cols>
  <sheetData>
    <row r="1" spans="1:21" s="35" customFormat="1" ht="26.45" customHeight="1" x14ac:dyDescent="0.25">
      <c r="A1" s="3"/>
      <c r="B1" s="176" t="s">
        <v>81</v>
      </c>
      <c r="C1" s="176"/>
      <c r="D1" s="176"/>
      <c r="E1" s="176"/>
      <c r="F1" s="176"/>
      <c r="G1" s="176"/>
      <c r="H1" s="176"/>
      <c r="I1" s="176"/>
      <c r="J1" s="176"/>
      <c r="K1" s="176"/>
      <c r="L1" s="176"/>
      <c r="M1" s="176"/>
      <c r="N1" s="3"/>
      <c r="O1" s="15"/>
      <c r="R1" s="113"/>
      <c r="S1" s="112"/>
      <c r="T1" s="112"/>
    </row>
    <row r="2" spans="1:21" s="35" customFormat="1" ht="16.5" customHeight="1" x14ac:dyDescent="0.25">
      <c r="A2" s="3"/>
      <c r="B2" s="179" t="s">
        <v>114</v>
      </c>
      <c r="C2" s="179"/>
      <c r="D2" s="179"/>
      <c r="E2" s="179"/>
      <c r="F2" s="179"/>
      <c r="G2" s="179"/>
      <c r="H2" s="179"/>
      <c r="I2" s="179"/>
      <c r="J2" s="179"/>
      <c r="K2" s="179"/>
      <c r="L2" s="179"/>
      <c r="M2" s="108"/>
      <c r="N2" s="3"/>
      <c r="O2" s="15"/>
      <c r="R2" s="111"/>
      <c r="S2" s="112"/>
      <c r="T2" s="112"/>
    </row>
    <row r="3" spans="1:21" s="35" customFormat="1" ht="24.75" customHeight="1" x14ac:dyDescent="0.25">
      <c r="A3" s="3"/>
      <c r="B3" s="179"/>
      <c r="C3" s="179"/>
      <c r="D3" s="179"/>
      <c r="E3" s="179"/>
      <c r="F3" s="179"/>
      <c r="G3" s="179"/>
      <c r="H3" s="179"/>
      <c r="I3" s="179"/>
      <c r="J3" s="179"/>
      <c r="K3" s="179"/>
      <c r="L3" s="179"/>
      <c r="M3" s="108"/>
      <c r="N3" s="3"/>
      <c r="O3" s="15"/>
      <c r="R3" s="111"/>
      <c r="S3" s="116"/>
      <c r="T3" s="116"/>
      <c r="U3" s="117"/>
    </row>
    <row r="4" spans="1:21" s="35" customFormat="1" ht="25.5" customHeight="1" x14ac:dyDescent="0.25">
      <c r="A4" s="3"/>
      <c r="B4" s="179"/>
      <c r="C4" s="179"/>
      <c r="D4" s="179"/>
      <c r="E4" s="179"/>
      <c r="F4" s="179"/>
      <c r="G4" s="179"/>
      <c r="H4" s="179"/>
      <c r="I4" s="179"/>
      <c r="J4" s="179"/>
      <c r="K4" s="179"/>
      <c r="L4" s="179"/>
      <c r="M4" s="108"/>
      <c r="N4" s="3"/>
      <c r="O4" s="15"/>
      <c r="R4" s="111"/>
      <c r="S4" s="116"/>
      <c r="T4" s="116"/>
      <c r="U4" s="117"/>
    </row>
    <row r="5" spans="1:21" s="36" customFormat="1" ht="6.75" customHeight="1" x14ac:dyDescent="0.25">
      <c r="A5" s="4"/>
      <c r="B5" s="115"/>
      <c r="C5" s="115"/>
      <c r="D5" s="115"/>
      <c r="E5" s="115"/>
      <c r="F5" s="115"/>
      <c r="G5" s="115"/>
      <c r="H5" s="115"/>
      <c r="I5" s="115"/>
      <c r="J5" s="115"/>
      <c r="K5" s="115"/>
      <c r="L5" s="115"/>
      <c r="M5" s="115"/>
      <c r="N5" s="4"/>
      <c r="O5" s="16"/>
      <c r="R5" s="118"/>
      <c r="S5" s="119"/>
      <c r="T5" s="118"/>
      <c r="U5" s="120"/>
    </row>
    <row r="6" spans="1:21" s="36" customFormat="1" ht="9.75" customHeight="1" x14ac:dyDescent="0.25">
      <c r="A6" s="4"/>
      <c r="B6" s="180" t="s">
        <v>82</v>
      </c>
      <c r="C6" s="180"/>
      <c r="D6" s="180"/>
      <c r="E6" s="180"/>
      <c r="F6" s="180"/>
      <c r="G6" s="180"/>
      <c r="H6" s="180"/>
      <c r="I6" s="180"/>
      <c r="J6" s="180"/>
      <c r="K6" s="180"/>
      <c r="L6" s="180"/>
      <c r="M6" s="115"/>
      <c r="N6" s="4"/>
      <c r="O6" s="16"/>
      <c r="R6" s="116"/>
      <c r="S6" s="116"/>
      <c r="T6" s="116"/>
      <c r="U6" s="120"/>
    </row>
    <row r="7" spans="1:21" s="36" customFormat="1" ht="13.5" customHeight="1" x14ac:dyDescent="0.25">
      <c r="A7" s="4"/>
      <c r="B7" s="180"/>
      <c r="C7" s="180"/>
      <c r="D7" s="180"/>
      <c r="E7" s="180"/>
      <c r="F7" s="180"/>
      <c r="G7" s="180"/>
      <c r="H7" s="180"/>
      <c r="I7" s="180"/>
      <c r="J7" s="180"/>
      <c r="K7" s="180"/>
      <c r="L7" s="180"/>
      <c r="M7" s="115"/>
      <c r="N7" s="4"/>
      <c r="O7" s="16"/>
      <c r="R7" s="120"/>
      <c r="S7" s="120"/>
      <c r="T7" s="120"/>
      <c r="U7" s="120"/>
    </row>
    <row r="8" spans="1:21" s="36" customFormat="1" ht="11.25" customHeight="1" x14ac:dyDescent="0.25">
      <c r="A8" s="4"/>
      <c r="B8" s="180"/>
      <c r="C8" s="180"/>
      <c r="D8" s="180"/>
      <c r="E8" s="180"/>
      <c r="F8" s="180"/>
      <c r="G8" s="180"/>
      <c r="H8" s="180"/>
      <c r="I8" s="180"/>
      <c r="J8" s="180"/>
      <c r="K8" s="180"/>
      <c r="L8" s="180"/>
      <c r="M8" s="109"/>
      <c r="N8" s="4"/>
      <c r="O8" s="16"/>
      <c r="R8" s="120"/>
      <c r="S8" s="120"/>
      <c r="T8" s="120"/>
      <c r="U8" s="120"/>
    </row>
    <row r="9" spans="1:21" ht="5.25" customHeight="1" x14ac:dyDescent="0.25">
      <c r="A9" s="5"/>
      <c r="B9" s="2"/>
      <c r="C9" s="2"/>
      <c r="D9" s="2"/>
      <c r="E9" s="2"/>
      <c r="F9" s="2"/>
      <c r="G9" s="2"/>
      <c r="H9" s="2"/>
      <c r="I9" s="2"/>
      <c r="J9" s="2"/>
      <c r="K9" s="2"/>
      <c r="L9" s="2"/>
      <c r="M9" s="2"/>
      <c r="N9" s="5"/>
      <c r="O9" s="5"/>
    </row>
    <row r="10" spans="1:21" ht="18.75" x14ac:dyDescent="0.3">
      <c r="A10" s="5"/>
      <c r="B10" s="177" t="s">
        <v>13</v>
      </c>
      <c r="C10" s="177"/>
      <c r="D10" s="177"/>
      <c r="E10" s="177"/>
      <c r="F10" s="177"/>
      <c r="G10" s="2"/>
      <c r="H10" s="2"/>
      <c r="I10" s="2"/>
      <c r="J10" s="2"/>
      <c r="K10" s="2"/>
      <c r="L10" s="2"/>
      <c r="M10" s="2"/>
      <c r="N10" s="5"/>
      <c r="O10" s="5"/>
    </row>
    <row r="11" spans="1:21" ht="46.5" customHeight="1" x14ac:dyDescent="0.2">
      <c r="A11" s="5"/>
      <c r="B11" s="178" t="s">
        <v>83</v>
      </c>
      <c r="C11" s="178"/>
      <c r="D11" s="178"/>
      <c r="E11" s="178"/>
      <c r="F11" s="178"/>
      <c r="G11" s="178"/>
      <c r="H11" s="178"/>
      <c r="I11" s="178"/>
      <c r="J11" s="114"/>
      <c r="K11" s="114"/>
      <c r="L11" s="114"/>
      <c r="M11" s="114"/>
      <c r="N11" s="5"/>
      <c r="O11" s="5"/>
    </row>
    <row r="12" spans="1:21" ht="15.75" x14ac:dyDescent="0.2">
      <c r="A12" s="5"/>
      <c r="B12" s="110"/>
      <c r="C12" s="95" t="s">
        <v>2</v>
      </c>
      <c r="D12" s="96"/>
      <c r="E12" s="96"/>
      <c r="F12" s="110"/>
      <c r="G12" s="110"/>
      <c r="H12" s="110"/>
      <c r="I12" s="110"/>
      <c r="J12" s="110"/>
      <c r="K12" s="110"/>
      <c r="L12" s="110"/>
      <c r="M12" s="110"/>
      <c r="N12" s="5"/>
      <c r="O12" s="5"/>
    </row>
    <row r="13" spans="1:21" ht="33" customHeight="1" x14ac:dyDescent="0.2">
      <c r="A13" s="5"/>
      <c r="B13" s="110"/>
      <c r="C13" s="97" t="s">
        <v>14</v>
      </c>
      <c r="D13" s="98" t="s">
        <v>3</v>
      </c>
      <c r="E13" s="97" t="s">
        <v>70</v>
      </c>
      <c r="F13" s="110"/>
      <c r="G13" s="110"/>
      <c r="H13" s="110"/>
      <c r="I13" s="110"/>
      <c r="J13" s="110"/>
      <c r="K13" s="110"/>
      <c r="L13" s="110"/>
      <c r="M13" s="110"/>
      <c r="N13" s="5"/>
      <c r="O13" s="5"/>
    </row>
    <row r="14" spans="1:21" ht="22.5" customHeight="1" x14ac:dyDescent="0.2">
      <c r="A14" s="5"/>
      <c r="B14" s="110"/>
      <c r="C14" s="99"/>
      <c r="D14" s="100"/>
      <c r="E14" s="101"/>
      <c r="F14" s="110"/>
      <c r="G14" s="110"/>
      <c r="H14" s="110"/>
      <c r="I14" s="110"/>
      <c r="J14" s="110"/>
      <c r="K14" s="110"/>
      <c r="L14" s="110"/>
      <c r="M14" s="110"/>
      <c r="N14" s="5"/>
      <c r="O14" s="5"/>
    </row>
    <row r="15" spans="1:21" ht="15" x14ac:dyDescent="0.2">
      <c r="A15" s="5"/>
      <c r="B15" s="121"/>
      <c r="C15" s="121"/>
      <c r="D15" s="121"/>
      <c r="E15" s="121"/>
      <c r="F15" s="121"/>
      <c r="G15" s="121"/>
      <c r="H15" s="121"/>
      <c r="I15" s="121"/>
      <c r="J15" s="121"/>
      <c r="K15" s="121"/>
      <c r="L15" s="121"/>
      <c r="M15" s="121"/>
      <c r="N15" s="5"/>
      <c r="O15" s="5"/>
    </row>
    <row r="16" spans="1:21" ht="108" customHeight="1" x14ac:dyDescent="0.2">
      <c r="A16" s="5"/>
      <c r="B16" s="181" t="s">
        <v>92</v>
      </c>
      <c r="C16" s="181"/>
      <c r="D16" s="181"/>
      <c r="E16" s="181"/>
      <c r="F16" s="181"/>
      <c r="G16" s="181"/>
      <c r="H16" s="181"/>
      <c r="I16" s="181"/>
      <c r="J16" s="121"/>
      <c r="K16" s="121"/>
      <c r="L16" s="121"/>
      <c r="M16" s="121"/>
      <c r="N16" s="5"/>
      <c r="O16" s="5"/>
    </row>
    <row r="17" spans="1:15" ht="6.75" customHeight="1" x14ac:dyDescent="0.2">
      <c r="A17" s="5"/>
      <c r="B17" s="110"/>
      <c r="C17" s="110"/>
      <c r="D17" s="110"/>
      <c r="E17" s="110"/>
      <c r="F17" s="110"/>
      <c r="G17" s="110"/>
      <c r="H17" s="110"/>
      <c r="I17" s="110"/>
      <c r="J17" s="110"/>
      <c r="K17" s="110"/>
      <c r="L17" s="110"/>
      <c r="M17" s="110"/>
      <c r="N17" s="5"/>
      <c r="O17" s="5"/>
    </row>
    <row r="18" spans="1:15" ht="58.5" customHeight="1" x14ac:dyDescent="0.2">
      <c r="A18" s="5"/>
      <c r="B18" s="172" t="s">
        <v>89</v>
      </c>
      <c r="C18" s="172"/>
      <c r="D18" s="172"/>
      <c r="E18" s="172"/>
      <c r="F18" s="172"/>
      <c r="G18" s="172"/>
      <c r="H18" s="172"/>
      <c r="I18" s="172"/>
      <c r="J18" s="41"/>
      <c r="K18" s="173"/>
      <c r="L18" s="174"/>
      <c r="M18" s="175"/>
      <c r="N18" s="5"/>
      <c r="O18" s="5"/>
    </row>
    <row r="19" spans="1:15" ht="3.95" customHeight="1" x14ac:dyDescent="0.25">
      <c r="A19" s="5"/>
      <c r="B19" s="6"/>
      <c r="C19" s="6"/>
      <c r="D19" s="6"/>
      <c r="E19" s="6"/>
      <c r="F19" s="6"/>
      <c r="G19" s="6"/>
      <c r="H19" s="6"/>
      <c r="I19" s="6"/>
      <c r="J19" s="6"/>
      <c r="K19" s="6"/>
      <c r="L19" s="6"/>
      <c r="M19" s="6"/>
      <c r="N19" s="5"/>
      <c r="O19" s="5"/>
    </row>
    <row r="20" spans="1:15" ht="62.25" customHeight="1" x14ac:dyDescent="0.2">
      <c r="A20" s="5"/>
      <c r="B20" s="172" t="s">
        <v>90</v>
      </c>
      <c r="C20" s="172"/>
      <c r="D20" s="172"/>
      <c r="E20" s="172"/>
      <c r="F20" s="172"/>
      <c r="G20" s="172"/>
      <c r="H20" s="172"/>
      <c r="I20" s="172"/>
      <c r="J20" s="41"/>
      <c r="K20" s="173"/>
      <c r="L20" s="174"/>
      <c r="M20" s="175"/>
      <c r="N20" s="5"/>
      <c r="O20" s="5"/>
    </row>
    <row r="21" spans="1:15" ht="3.95" customHeight="1" x14ac:dyDescent="0.2">
      <c r="A21" s="5"/>
      <c r="B21" s="5"/>
      <c r="C21" s="5"/>
      <c r="D21" s="5"/>
      <c r="E21" s="5"/>
      <c r="F21" s="5"/>
      <c r="G21" s="5"/>
      <c r="H21" s="5"/>
      <c r="I21" s="5"/>
      <c r="J21" s="5"/>
      <c r="K21" s="5"/>
      <c r="L21" s="5"/>
      <c r="M21" s="5"/>
      <c r="N21" s="5"/>
      <c r="O21" s="5"/>
    </row>
    <row r="22" spans="1:15" ht="59.25" customHeight="1" x14ac:dyDescent="0.2">
      <c r="A22" s="5"/>
      <c r="B22" s="172" t="s">
        <v>91</v>
      </c>
      <c r="C22" s="172"/>
      <c r="D22" s="172"/>
      <c r="E22" s="172"/>
      <c r="F22" s="172"/>
      <c r="G22" s="172"/>
      <c r="H22" s="172"/>
      <c r="I22" s="172"/>
      <c r="J22" s="41"/>
      <c r="K22" s="173"/>
      <c r="L22" s="174"/>
      <c r="M22" s="175"/>
      <c r="N22" s="5"/>
      <c r="O22" s="5"/>
    </row>
    <row r="23" spans="1:15" ht="3.95" customHeight="1" x14ac:dyDescent="0.2">
      <c r="A23" s="5"/>
      <c r="B23" s="5"/>
      <c r="C23" s="5"/>
      <c r="D23" s="5"/>
      <c r="E23" s="5"/>
      <c r="F23" s="5"/>
      <c r="G23" s="5"/>
      <c r="H23" s="5"/>
      <c r="I23" s="5"/>
      <c r="J23" s="5"/>
      <c r="K23" s="5"/>
      <c r="L23" s="5"/>
      <c r="M23" s="5"/>
      <c r="N23" s="5"/>
      <c r="O23" s="5"/>
    </row>
    <row r="24" spans="1:15" ht="59.25" customHeight="1" x14ac:dyDescent="0.2">
      <c r="A24" s="5"/>
      <c r="B24" s="172" t="s">
        <v>115</v>
      </c>
      <c r="C24" s="172"/>
      <c r="D24" s="172"/>
      <c r="E24" s="172"/>
      <c r="F24" s="172"/>
      <c r="G24" s="172"/>
      <c r="H24" s="172"/>
      <c r="I24" s="172"/>
      <c r="J24" s="41"/>
      <c r="K24" s="173"/>
      <c r="L24" s="174"/>
      <c r="M24" s="175"/>
      <c r="N24" s="5"/>
      <c r="O24" s="5"/>
    </row>
    <row r="25" spans="1:15" ht="3.95" customHeight="1" x14ac:dyDescent="0.2">
      <c r="A25" s="5"/>
      <c r="B25" s="5"/>
      <c r="C25" s="5"/>
      <c r="D25" s="5"/>
      <c r="E25" s="5"/>
      <c r="F25" s="5"/>
      <c r="G25" s="5"/>
      <c r="H25" s="5"/>
      <c r="I25" s="5"/>
      <c r="J25" s="5"/>
      <c r="K25" s="5"/>
      <c r="L25" s="5"/>
      <c r="M25" s="5"/>
      <c r="N25" s="5"/>
      <c r="O25" s="5"/>
    </row>
    <row r="26" spans="1:15" ht="54" customHeight="1" x14ac:dyDescent="0.2">
      <c r="A26" s="5"/>
      <c r="B26" s="172" t="s">
        <v>116</v>
      </c>
      <c r="C26" s="172"/>
      <c r="D26" s="172"/>
      <c r="E26" s="172"/>
      <c r="F26" s="172"/>
      <c r="G26" s="172"/>
      <c r="H26" s="172"/>
      <c r="I26" s="172"/>
      <c r="J26" s="5"/>
      <c r="K26" s="173"/>
      <c r="L26" s="174"/>
      <c r="M26" s="175"/>
      <c r="N26" s="5"/>
      <c r="O26" s="5"/>
    </row>
    <row r="27" spans="1:15" x14ac:dyDescent="0.2">
      <c r="A27" s="5"/>
      <c r="B27" s="5"/>
      <c r="C27" s="5"/>
      <c r="D27" s="5"/>
      <c r="E27" s="5"/>
      <c r="F27" s="5"/>
      <c r="G27" s="5"/>
      <c r="H27" s="5"/>
      <c r="I27" s="5"/>
      <c r="J27" s="5"/>
      <c r="K27" s="5"/>
      <c r="L27" s="5"/>
      <c r="M27" s="5"/>
      <c r="N27" s="5"/>
      <c r="O27" s="5"/>
    </row>
    <row r="28" spans="1:15" x14ac:dyDescent="0.2">
      <c r="A28" s="5"/>
      <c r="B28" s="5"/>
      <c r="C28" s="5"/>
      <c r="D28" s="5"/>
      <c r="E28" s="5"/>
      <c r="F28" s="5"/>
      <c r="G28" s="5"/>
      <c r="H28" s="5"/>
      <c r="I28" s="5"/>
      <c r="J28" s="5"/>
      <c r="K28" s="5"/>
      <c r="L28" s="5"/>
      <c r="M28" s="5"/>
      <c r="N28" s="5"/>
      <c r="O28" s="5"/>
    </row>
    <row r="29" spans="1:15" x14ac:dyDescent="0.2">
      <c r="A29" s="5"/>
      <c r="B29" s="5"/>
      <c r="C29" s="5"/>
      <c r="D29" s="5"/>
      <c r="E29" s="5"/>
      <c r="F29" s="5"/>
      <c r="G29" s="5"/>
      <c r="H29" s="5"/>
      <c r="I29" s="5"/>
      <c r="J29" s="5"/>
      <c r="K29" s="5"/>
      <c r="L29" s="5"/>
      <c r="M29" s="5"/>
      <c r="N29" s="5"/>
      <c r="O29" s="5"/>
    </row>
    <row r="30" spans="1:15" x14ac:dyDescent="0.2">
      <c r="A30" s="5"/>
      <c r="B30" s="5"/>
      <c r="C30" s="5"/>
      <c r="D30" s="5"/>
      <c r="E30" s="5"/>
      <c r="F30" s="5"/>
      <c r="G30" s="5"/>
      <c r="H30" s="5"/>
      <c r="I30" s="5"/>
      <c r="J30" s="5"/>
      <c r="K30" s="5"/>
      <c r="L30" s="5"/>
      <c r="M30" s="5"/>
      <c r="N30" s="5"/>
      <c r="O30" s="5"/>
    </row>
    <row r="31" spans="1:15" x14ac:dyDescent="0.2">
      <c r="A31" s="5"/>
      <c r="B31" s="5"/>
      <c r="C31" s="5"/>
      <c r="D31" s="5"/>
      <c r="E31" s="5"/>
      <c r="F31" s="5"/>
      <c r="G31" s="5"/>
      <c r="H31" s="5"/>
      <c r="I31" s="5"/>
      <c r="J31" s="5"/>
      <c r="K31" s="5"/>
      <c r="L31" s="5"/>
      <c r="M31" s="5"/>
      <c r="N31" s="5"/>
      <c r="O31" s="5"/>
    </row>
    <row r="32" spans="1:15" x14ac:dyDescent="0.2">
      <c r="A32" s="5"/>
      <c r="B32" s="5"/>
      <c r="C32" s="5"/>
      <c r="D32" s="5"/>
      <c r="E32" s="5"/>
      <c r="F32" s="5"/>
      <c r="G32" s="5"/>
      <c r="H32" s="5"/>
      <c r="I32" s="5"/>
      <c r="J32" s="5"/>
      <c r="K32" s="5"/>
      <c r="L32" s="5"/>
      <c r="M32" s="5"/>
      <c r="N32" s="5"/>
      <c r="O32" s="5"/>
    </row>
  </sheetData>
  <sheetProtection sheet="1" objects="1" scenarios="1"/>
  <mergeCells count="16">
    <mergeCell ref="B26:I26"/>
    <mergeCell ref="K26:M26"/>
    <mergeCell ref="B1:M1"/>
    <mergeCell ref="B18:I18"/>
    <mergeCell ref="K18:M18"/>
    <mergeCell ref="B24:I24"/>
    <mergeCell ref="K24:M24"/>
    <mergeCell ref="B20:I20"/>
    <mergeCell ref="K20:M20"/>
    <mergeCell ref="B22:I22"/>
    <mergeCell ref="K22:M22"/>
    <mergeCell ref="B10:F10"/>
    <mergeCell ref="B11:I11"/>
    <mergeCell ref="B2:L4"/>
    <mergeCell ref="B6:L8"/>
    <mergeCell ref="B16:I16"/>
  </mergeCells>
  <pageMargins left="0.25" right="0.25" top="0.75" bottom="0.75" header="0.3" footer="0.3"/>
  <pageSetup scale="89" fitToHeight="0"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E1367-382F-4237-9AE9-8C0961C80458}">
  <dimension ref="B1:B11"/>
  <sheetViews>
    <sheetView workbookViewId="0"/>
  </sheetViews>
  <sheetFormatPr defaultRowHeight="12.75" x14ac:dyDescent="0.2"/>
  <cols>
    <col min="1" max="1" width="1.5703125" customWidth="1"/>
  </cols>
  <sheetData>
    <row r="1" spans="2:2" x14ac:dyDescent="0.2">
      <c r="B1" s="19" t="s">
        <v>94</v>
      </c>
    </row>
    <row r="3" spans="2:2" x14ac:dyDescent="0.2">
      <c r="B3" s="156"/>
    </row>
    <row r="4" spans="2:2" x14ac:dyDescent="0.2">
      <c r="B4" s="157" t="s">
        <v>93</v>
      </c>
    </row>
    <row r="5" spans="2:2" x14ac:dyDescent="0.2">
      <c r="B5" s="160" t="s">
        <v>95</v>
      </c>
    </row>
    <row r="6" spans="2:2" x14ac:dyDescent="0.2">
      <c r="B6" s="160" t="s">
        <v>96</v>
      </c>
    </row>
    <row r="7" spans="2:2" x14ac:dyDescent="0.2">
      <c r="B7" s="158" t="s">
        <v>9</v>
      </c>
    </row>
    <row r="8" spans="2:2" x14ac:dyDescent="0.2">
      <c r="B8" s="160" t="s">
        <v>98</v>
      </c>
    </row>
    <row r="9" spans="2:2" x14ac:dyDescent="0.2">
      <c r="B9" s="160" t="s">
        <v>97</v>
      </c>
    </row>
    <row r="10" spans="2:2" x14ac:dyDescent="0.2">
      <c r="B10" s="160" t="s">
        <v>99</v>
      </c>
    </row>
    <row r="11" spans="2:2" x14ac:dyDescent="0.2">
      <c r="B11" s="160" t="s">
        <v>100</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2E95-85E6-4316-85F6-E830E2F26DB7}">
  <sheetPr codeName="Sheet5"/>
  <dimension ref="A1:AG70"/>
  <sheetViews>
    <sheetView workbookViewId="0">
      <pane xSplit="3" ySplit="6" topLeftCell="D7" activePane="bottomRight" state="frozen"/>
      <selection pane="topRight" activeCell="C1" sqref="C1"/>
      <selection pane="bottomLeft" activeCell="A7" sqref="A7"/>
      <selection pane="bottomRight"/>
    </sheetView>
  </sheetViews>
  <sheetFormatPr defaultColWidth="9.140625" defaultRowHeight="12.75" x14ac:dyDescent="0.2"/>
  <cols>
    <col min="1" max="1" width="1.28515625" style="1" customWidth="1"/>
    <col min="2" max="2" width="10" style="33" customWidth="1"/>
    <col min="3" max="4" width="33.140625" style="1" customWidth="1"/>
    <col min="5" max="5" width="22.7109375" style="1" customWidth="1"/>
    <col min="6" max="6" width="19.5703125" style="1" customWidth="1"/>
    <col min="7" max="7" width="21.28515625" style="1" customWidth="1"/>
    <col min="8" max="8" width="19.5703125" style="1" customWidth="1"/>
    <col min="9" max="9" width="36.85546875" style="1" customWidth="1"/>
    <col min="10" max="10" width="19.5703125" style="1" customWidth="1"/>
    <col min="11" max="11" width="36.85546875" style="1" customWidth="1"/>
    <col min="12" max="12" width="1.5703125" style="1" customWidth="1"/>
    <col min="13" max="14" width="16.140625" style="1" customWidth="1"/>
    <col min="15" max="15" width="12" style="1" customWidth="1"/>
    <col min="16" max="16" width="18.42578125" style="1" customWidth="1"/>
    <col min="17" max="17" width="6.5703125" style="1" customWidth="1"/>
    <col min="18" max="18" width="13.28515625" style="1" customWidth="1"/>
    <col min="19" max="19" width="18" style="1" customWidth="1"/>
    <col min="20" max="20" width="16.5703125" style="1" customWidth="1"/>
    <col min="21" max="21" width="22.140625" style="1" customWidth="1"/>
    <col min="22" max="16384" width="9.140625" style="1"/>
  </cols>
  <sheetData>
    <row r="1" spans="1:33" ht="15" x14ac:dyDescent="0.2">
      <c r="A1" s="5"/>
      <c r="B1" s="61" t="s">
        <v>117</v>
      </c>
      <c r="C1" s="58"/>
      <c r="D1" s="58"/>
      <c r="E1" s="12"/>
      <c r="F1" s="12"/>
      <c r="G1" s="12"/>
      <c r="H1" s="12"/>
      <c r="I1" s="12"/>
      <c r="J1" s="12"/>
      <c r="K1" s="12"/>
      <c r="L1" s="12"/>
      <c r="M1" s="12"/>
      <c r="N1" s="12"/>
      <c r="O1" s="12"/>
      <c r="P1" s="12"/>
      <c r="Q1" s="12"/>
      <c r="R1" s="12"/>
      <c r="S1" s="12"/>
      <c r="T1" s="12"/>
      <c r="U1" s="12"/>
      <c r="V1" s="12"/>
      <c r="W1" s="80"/>
      <c r="X1" s="80"/>
      <c r="Y1" s="80"/>
      <c r="Z1" s="80"/>
      <c r="AA1" s="80"/>
      <c r="AB1" s="80"/>
      <c r="AC1" s="80"/>
      <c r="AD1" s="80"/>
      <c r="AE1" s="80"/>
      <c r="AF1" s="80"/>
      <c r="AG1" s="80"/>
    </row>
    <row r="2" spans="1:33" s="51" customFormat="1" x14ac:dyDescent="0.2">
      <c r="A2" s="9"/>
      <c r="B2" s="154" t="s">
        <v>86</v>
      </c>
      <c r="C2" s="12"/>
      <c r="D2" s="12"/>
      <c r="E2" s="58"/>
      <c r="F2" s="58"/>
      <c r="G2" s="58"/>
      <c r="H2" s="58"/>
      <c r="I2" s="58"/>
      <c r="J2" s="58"/>
      <c r="K2" s="58"/>
      <c r="L2" s="58"/>
      <c r="M2" s="58"/>
      <c r="N2" s="58"/>
      <c r="O2" s="58"/>
      <c r="P2" s="58"/>
      <c r="Q2" s="58"/>
      <c r="R2" s="58"/>
      <c r="S2" s="58"/>
      <c r="T2" s="58"/>
      <c r="U2" s="58"/>
      <c r="V2" s="58"/>
      <c r="W2" s="81"/>
      <c r="X2" s="81"/>
      <c r="Y2" s="81"/>
      <c r="Z2" s="81"/>
      <c r="AA2" s="81"/>
      <c r="AB2" s="81"/>
      <c r="AC2" s="81"/>
      <c r="AD2" s="81"/>
      <c r="AE2" s="81"/>
      <c r="AF2" s="81"/>
      <c r="AG2" s="81"/>
    </row>
    <row r="3" spans="1:33" ht="15.75" thickBot="1" x14ac:dyDescent="0.25">
      <c r="A3" s="5"/>
      <c r="B3" s="62"/>
      <c r="C3" s="12" t="s">
        <v>84</v>
      </c>
      <c r="D3" s="12"/>
      <c r="E3" s="12"/>
      <c r="F3" s="12"/>
      <c r="G3" s="12"/>
      <c r="H3" s="12"/>
      <c r="I3" s="12"/>
      <c r="J3" s="12"/>
      <c r="K3" s="12"/>
      <c r="L3" s="12"/>
      <c r="M3" s="12"/>
      <c r="N3" s="12"/>
      <c r="O3" s="12"/>
      <c r="P3" s="12"/>
      <c r="Q3" s="12"/>
      <c r="R3" s="12"/>
      <c r="S3" s="12"/>
      <c r="T3" s="32"/>
      <c r="U3" s="32"/>
      <c r="V3" s="12"/>
      <c r="W3" s="80"/>
      <c r="X3" s="80"/>
      <c r="Y3" s="80"/>
      <c r="Z3" s="80"/>
      <c r="AA3" s="80"/>
      <c r="AB3" s="80"/>
      <c r="AC3" s="80"/>
      <c r="AD3" s="80"/>
      <c r="AE3" s="80"/>
      <c r="AF3" s="80"/>
      <c r="AG3" s="80"/>
    </row>
    <row r="4" spans="1:33" ht="48.75" customHeight="1" thickBot="1" x14ac:dyDescent="0.3">
      <c r="A4" s="5"/>
      <c r="B4" s="184" t="s">
        <v>57</v>
      </c>
      <c r="C4" s="185"/>
      <c r="D4" s="185"/>
      <c r="E4" s="185"/>
      <c r="F4" s="185"/>
      <c r="G4" s="185"/>
      <c r="H4" s="185"/>
      <c r="I4" s="185"/>
      <c r="J4" s="185"/>
      <c r="K4" s="186"/>
      <c r="L4" s="82"/>
      <c r="M4" s="182" t="s">
        <v>49</v>
      </c>
      <c r="N4" s="183"/>
      <c r="O4" s="83"/>
      <c r="P4" s="84"/>
      <c r="Q4" s="85"/>
      <c r="R4" s="78" t="s">
        <v>56</v>
      </c>
      <c r="S4" s="79"/>
      <c r="T4" s="32"/>
      <c r="U4" s="32"/>
      <c r="V4" s="12"/>
      <c r="W4" s="80"/>
      <c r="X4" s="80"/>
      <c r="Y4" s="80"/>
      <c r="Z4" s="80"/>
      <c r="AA4" s="80"/>
      <c r="AB4" s="80"/>
      <c r="AC4" s="80"/>
      <c r="AD4" s="80"/>
      <c r="AE4" s="80"/>
      <c r="AF4" s="80"/>
      <c r="AG4" s="80"/>
    </row>
    <row r="5" spans="1:33" s="33" customFormat="1" ht="45" x14ac:dyDescent="0.2">
      <c r="A5" s="28"/>
      <c r="B5" s="66" t="s">
        <v>0</v>
      </c>
      <c r="C5" s="59" t="s">
        <v>113</v>
      </c>
      <c r="D5" s="59" t="s">
        <v>46</v>
      </c>
      <c r="E5" s="60" t="s">
        <v>48</v>
      </c>
      <c r="F5" s="60" t="s">
        <v>25</v>
      </c>
      <c r="G5" s="60" t="s">
        <v>93</v>
      </c>
      <c r="H5" s="60" t="s">
        <v>44</v>
      </c>
      <c r="I5" s="59" t="s">
        <v>28</v>
      </c>
      <c r="J5" s="60" t="s">
        <v>45</v>
      </c>
      <c r="K5" s="59" t="s">
        <v>27</v>
      </c>
      <c r="L5" s="68"/>
      <c r="M5" s="53" t="s">
        <v>29</v>
      </c>
      <c r="N5" s="53" t="s">
        <v>30</v>
      </c>
      <c r="O5" s="13" t="s">
        <v>32</v>
      </c>
      <c r="P5" s="13" t="s">
        <v>31</v>
      </c>
      <c r="Q5" s="38"/>
      <c r="R5" s="13" t="s">
        <v>32</v>
      </c>
      <c r="S5" s="13" t="s">
        <v>31</v>
      </c>
      <c r="T5" s="13" t="s">
        <v>53</v>
      </c>
      <c r="U5" s="13" t="s">
        <v>55</v>
      </c>
      <c r="V5" s="28"/>
    </row>
    <row r="6" spans="1:33" s="33" customFormat="1" ht="60.75" thickBot="1" x14ac:dyDescent="0.25">
      <c r="A6" s="28"/>
      <c r="B6" s="70" t="s">
        <v>24</v>
      </c>
      <c r="C6" s="63" t="s">
        <v>118</v>
      </c>
      <c r="D6" s="57" t="s">
        <v>119</v>
      </c>
      <c r="E6" s="57" t="s">
        <v>120</v>
      </c>
      <c r="F6" s="57" t="s">
        <v>47</v>
      </c>
      <c r="G6" s="57" t="s">
        <v>40</v>
      </c>
      <c r="H6" s="64" t="s">
        <v>26</v>
      </c>
      <c r="I6" s="63" t="s">
        <v>50</v>
      </c>
      <c r="J6" s="64" t="s">
        <v>26</v>
      </c>
      <c r="K6" s="63" t="s">
        <v>51</v>
      </c>
      <c r="L6" s="67"/>
      <c r="M6" s="63" t="s">
        <v>52</v>
      </c>
      <c r="N6" s="63" t="s">
        <v>52</v>
      </c>
      <c r="O6" s="54" t="s">
        <v>10</v>
      </c>
      <c r="P6" s="54" t="s">
        <v>10</v>
      </c>
      <c r="Q6" s="28"/>
      <c r="R6" s="70" t="s">
        <v>12</v>
      </c>
      <c r="S6" s="70" t="s">
        <v>24</v>
      </c>
      <c r="T6" s="70" t="s">
        <v>24</v>
      </c>
      <c r="U6" s="70" t="s">
        <v>24</v>
      </c>
      <c r="V6" s="28"/>
    </row>
    <row r="7" spans="1:33" ht="25.5" x14ac:dyDescent="0.2">
      <c r="A7" s="5"/>
      <c r="B7" s="71">
        <v>1</v>
      </c>
      <c r="C7" s="133" t="s">
        <v>123</v>
      </c>
      <c r="D7" s="133" t="s">
        <v>124</v>
      </c>
      <c r="E7" s="134" t="s">
        <v>125</v>
      </c>
      <c r="F7" s="134" t="s">
        <v>126</v>
      </c>
      <c r="G7" s="159" t="s">
        <v>9</v>
      </c>
      <c r="H7" s="135" t="s">
        <v>7</v>
      </c>
      <c r="I7" s="136"/>
      <c r="J7" s="135" t="s">
        <v>1</v>
      </c>
      <c r="K7" s="137" t="s">
        <v>127</v>
      </c>
      <c r="L7" s="69"/>
      <c r="M7" s="164">
        <v>138.49371199999999</v>
      </c>
      <c r="N7" s="165">
        <v>138.02312000000001</v>
      </c>
      <c r="O7" s="65">
        <f>IF(ISBLANK(M7),"",+N7/M7)</f>
        <v>0.99660206955821951</v>
      </c>
      <c r="P7" s="52" t="str">
        <f>IF(ISNUMBER(O7)=FALSE,"",IF(O7&gt;$T$7,$S$7,IF(O7&gt;$T$8,$S$8,IF(O7&gt;=$T$9,$S$9,$S$10))))</f>
        <v>Minor</v>
      </c>
      <c r="Q7" s="44"/>
      <c r="R7" s="52" t="str">
        <f>"&gt; "&amp;T7*100&amp;"%"</f>
        <v>&gt; 50%</v>
      </c>
      <c r="S7" s="74" t="s">
        <v>16</v>
      </c>
      <c r="T7" s="90">
        <v>0.5</v>
      </c>
      <c r="U7" s="27">
        <v>1</v>
      </c>
      <c r="V7" s="5"/>
    </row>
    <row r="8" spans="1:33" ht="25.5" x14ac:dyDescent="0.2">
      <c r="A8" s="5"/>
      <c r="B8" s="72">
        <v>2</v>
      </c>
      <c r="C8" s="138" t="s">
        <v>128</v>
      </c>
      <c r="D8" s="138" t="s">
        <v>124</v>
      </c>
      <c r="E8" s="139" t="s">
        <v>125</v>
      </c>
      <c r="F8" s="139" t="s">
        <v>129</v>
      </c>
      <c r="G8" s="161" t="s">
        <v>9</v>
      </c>
      <c r="H8" s="125" t="s">
        <v>7</v>
      </c>
      <c r="I8" s="140"/>
      <c r="J8" s="125" t="s">
        <v>1</v>
      </c>
      <c r="K8" s="162" t="s">
        <v>130</v>
      </c>
      <c r="L8" s="69"/>
      <c r="M8" s="166">
        <v>138.49371199999999</v>
      </c>
      <c r="N8" s="167">
        <v>138.23616800000002</v>
      </c>
      <c r="O8" s="65">
        <f t="shared" ref="O8:O56" si="0">IF(ISBLANK(M8),"",+N8/M8)</f>
        <v>0.9981403921067552</v>
      </c>
      <c r="P8" s="52" t="str">
        <f t="shared" ref="P8:P56" si="1">IF(ISNUMBER(O8)=FALSE,"",IF(O8&gt;$T$7,$S$7,IF(O8&gt;$T$8,$S$8,IF(O8&gt;=$T$9,$S$9,$S$10))))</f>
        <v>Minor</v>
      </c>
      <c r="Q8" s="43"/>
      <c r="R8" s="52" t="str">
        <f>"&gt; "&amp;T8*100&amp;"% to "&amp;T7*100&amp;"%"</f>
        <v>&gt; 20% to 50%</v>
      </c>
      <c r="S8" s="75" t="s">
        <v>18</v>
      </c>
      <c r="T8" s="90">
        <v>0.2</v>
      </c>
      <c r="U8" s="27">
        <v>2</v>
      </c>
      <c r="V8" s="5"/>
    </row>
    <row r="9" spans="1:33" ht="63.75" x14ac:dyDescent="0.2">
      <c r="A9" s="5"/>
      <c r="B9" s="72">
        <v>3</v>
      </c>
      <c r="C9" s="138" t="s">
        <v>131</v>
      </c>
      <c r="D9" s="138" t="s">
        <v>124</v>
      </c>
      <c r="E9" s="139" t="s">
        <v>132</v>
      </c>
      <c r="F9" s="139" t="s">
        <v>129</v>
      </c>
      <c r="G9" s="161" t="s">
        <v>97</v>
      </c>
      <c r="H9" s="125" t="s">
        <v>1</v>
      </c>
      <c r="I9" s="140" t="s">
        <v>133</v>
      </c>
      <c r="J9" s="125" t="s">
        <v>7</v>
      </c>
      <c r="K9" s="141"/>
      <c r="L9" s="69"/>
      <c r="M9" s="166">
        <v>138.49371199999999</v>
      </c>
      <c r="N9" s="167">
        <v>40.076048</v>
      </c>
      <c r="O9" s="65">
        <f t="shared" si="0"/>
        <v>0.28937088493952712</v>
      </c>
      <c r="P9" s="52" t="str">
        <f t="shared" si="1"/>
        <v>Moderate</v>
      </c>
      <c r="Q9" s="39"/>
      <c r="R9" s="52" t="str">
        <f>T9*100&amp;"% to "&amp;T8*100&amp;"%"</f>
        <v>5% to 20%</v>
      </c>
      <c r="S9" s="76" t="s">
        <v>17</v>
      </c>
      <c r="T9" s="90">
        <v>0.05</v>
      </c>
      <c r="U9" s="27">
        <v>3</v>
      </c>
      <c r="V9" s="5"/>
    </row>
    <row r="10" spans="1:33" ht="63.75" x14ac:dyDescent="0.2">
      <c r="A10" s="5"/>
      <c r="B10" s="72">
        <v>4</v>
      </c>
      <c r="C10" s="139" t="s">
        <v>134</v>
      </c>
      <c r="D10" s="139" t="s">
        <v>124</v>
      </c>
      <c r="E10" s="142" t="s">
        <v>132</v>
      </c>
      <c r="F10" s="142" t="s">
        <v>129</v>
      </c>
      <c r="G10" s="161" t="s">
        <v>97</v>
      </c>
      <c r="H10" s="125" t="s">
        <v>1</v>
      </c>
      <c r="I10" s="143" t="s">
        <v>133</v>
      </c>
      <c r="J10" s="125" t="s">
        <v>1</v>
      </c>
      <c r="K10" s="144" t="s">
        <v>135</v>
      </c>
      <c r="L10" s="58"/>
      <c r="M10" s="168">
        <v>138.49371199999999</v>
      </c>
      <c r="N10" s="169">
        <v>39.911239999999999</v>
      </c>
      <c r="O10" s="65">
        <f t="shared" si="0"/>
        <v>0.28818088145402587</v>
      </c>
      <c r="P10" s="52" t="str">
        <f t="shared" si="1"/>
        <v>Moderate</v>
      </c>
      <c r="Q10" s="5"/>
      <c r="R10" s="52" t="str">
        <f>"&lt; "&amp;T9*100&amp;"%"</f>
        <v>&lt; 5%</v>
      </c>
      <c r="S10" s="77" t="s">
        <v>19</v>
      </c>
      <c r="T10" s="27"/>
      <c r="U10" s="27">
        <v>4</v>
      </c>
      <c r="V10" s="5"/>
    </row>
    <row r="11" spans="1:33" x14ac:dyDescent="0.2">
      <c r="A11" s="5"/>
      <c r="B11" s="72">
        <v>5</v>
      </c>
      <c r="C11" s="139"/>
      <c r="D11" s="139"/>
      <c r="E11" s="142"/>
      <c r="F11" s="142"/>
      <c r="G11" s="161"/>
      <c r="H11" s="125"/>
      <c r="I11" s="143"/>
      <c r="J11" s="125"/>
      <c r="K11" s="144"/>
      <c r="L11" s="58"/>
      <c r="M11" s="168"/>
      <c r="N11" s="169"/>
      <c r="O11" s="65" t="str">
        <f t="shared" si="0"/>
        <v/>
      </c>
      <c r="P11" s="52" t="str">
        <f t="shared" si="1"/>
        <v/>
      </c>
      <c r="Q11" s="5"/>
      <c r="R11" s="5"/>
      <c r="S11" s="5"/>
      <c r="T11" s="5"/>
      <c r="U11" s="5"/>
      <c r="V11" s="5"/>
    </row>
    <row r="12" spans="1:33" x14ac:dyDescent="0.2">
      <c r="A12" s="5"/>
      <c r="B12" s="72">
        <v>6</v>
      </c>
      <c r="C12" s="139"/>
      <c r="D12" s="139"/>
      <c r="E12" s="142"/>
      <c r="F12" s="142"/>
      <c r="G12" s="161"/>
      <c r="H12" s="125"/>
      <c r="I12" s="143"/>
      <c r="J12" s="125"/>
      <c r="K12" s="144"/>
      <c r="L12" s="58"/>
      <c r="M12" s="168"/>
      <c r="N12" s="169"/>
      <c r="O12" s="65" t="str">
        <f t="shared" si="0"/>
        <v/>
      </c>
      <c r="P12" s="52" t="str">
        <f t="shared" si="1"/>
        <v/>
      </c>
      <c r="Q12" s="5"/>
      <c r="R12" s="5"/>
      <c r="S12" s="5"/>
      <c r="T12" s="5"/>
      <c r="U12" s="5"/>
      <c r="V12" s="5"/>
    </row>
    <row r="13" spans="1:33" x14ac:dyDescent="0.2">
      <c r="A13" s="5"/>
      <c r="B13" s="72">
        <v>7</v>
      </c>
      <c r="C13" s="139"/>
      <c r="D13" s="139"/>
      <c r="E13" s="142"/>
      <c r="F13" s="142"/>
      <c r="G13" s="161"/>
      <c r="H13" s="125"/>
      <c r="I13" s="143"/>
      <c r="J13" s="125"/>
      <c r="K13" s="144"/>
      <c r="L13" s="58"/>
      <c r="M13" s="168"/>
      <c r="N13" s="169"/>
      <c r="O13" s="65" t="str">
        <f t="shared" si="0"/>
        <v/>
      </c>
      <c r="P13" s="52" t="str">
        <f t="shared" si="1"/>
        <v/>
      </c>
      <c r="Q13" s="5"/>
      <c r="R13" s="5"/>
      <c r="S13" s="5"/>
      <c r="T13" s="5"/>
      <c r="U13" s="5"/>
      <c r="V13" s="5"/>
    </row>
    <row r="14" spans="1:33" x14ac:dyDescent="0.2">
      <c r="A14" s="5"/>
      <c r="B14" s="72">
        <v>8</v>
      </c>
      <c r="C14" s="139"/>
      <c r="D14" s="139"/>
      <c r="E14" s="142"/>
      <c r="F14" s="142"/>
      <c r="G14" s="161"/>
      <c r="H14" s="125"/>
      <c r="I14" s="143"/>
      <c r="J14" s="125"/>
      <c r="K14" s="144"/>
      <c r="L14" s="58"/>
      <c r="M14" s="168"/>
      <c r="N14" s="169"/>
      <c r="O14" s="65" t="str">
        <f t="shared" si="0"/>
        <v/>
      </c>
      <c r="P14" s="52" t="str">
        <f t="shared" si="1"/>
        <v/>
      </c>
      <c r="Q14" s="5"/>
      <c r="R14" s="5"/>
      <c r="S14" s="5"/>
      <c r="T14" s="5"/>
      <c r="U14" s="5"/>
      <c r="V14" s="5"/>
    </row>
    <row r="15" spans="1:33" x14ac:dyDescent="0.2">
      <c r="A15" s="5"/>
      <c r="B15" s="72">
        <v>9</v>
      </c>
      <c r="C15" s="139"/>
      <c r="D15" s="139"/>
      <c r="E15" s="142"/>
      <c r="F15" s="142"/>
      <c r="G15" s="161"/>
      <c r="H15" s="125"/>
      <c r="I15" s="143"/>
      <c r="J15" s="125"/>
      <c r="K15" s="144"/>
      <c r="L15" s="58"/>
      <c r="M15" s="168"/>
      <c r="N15" s="169"/>
      <c r="O15" s="65" t="str">
        <f t="shared" si="0"/>
        <v/>
      </c>
      <c r="P15" s="52" t="str">
        <f t="shared" si="1"/>
        <v/>
      </c>
      <c r="Q15" s="5"/>
      <c r="R15" s="5"/>
      <c r="S15" s="5"/>
      <c r="T15" s="5"/>
      <c r="U15" s="5"/>
      <c r="V15" s="5"/>
    </row>
    <row r="16" spans="1:33" x14ac:dyDescent="0.2">
      <c r="A16" s="5"/>
      <c r="B16" s="72">
        <v>10</v>
      </c>
      <c r="C16" s="139"/>
      <c r="D16" s="139"/>
      <c r="E16" s="142"/>
      <c r="F16" s="142"/>
      <c r="G16" s="161"/>
      <c r="H16" s="125"/>
      <c r="I16" s="143"/>
      <c r="J16" s="125"/>
      <c r="K16" s="144"/>
      <c r="L16" s="58"/>
      <c r="M16" s="168"/>
      <c r="N16" s="169"/>
      <c r="O16" s="65" t="str">
        <f t="shared" si="0"/>
        <v/>
      </c>
      <c r="P16" s="52" t="str">
        <f t="shared" si="1"/>
        <v/>
      </c>
      <c r="Q16" s="5"/>
      <c r="R16" s="5"/>
      <c r="S16" s="5"/>
      <c r="T16" s="5"/>
      <c r="U16" s="5"/>
      <c r="V16" s="5"/>
    </row>
    <row r="17" spans="1:22" x14ac:dyDescent="0.2">
      <c r="A17" s="5"/>
      <c r="B17" s="72">
        <v>11</v>
      </c>
      <c r="C17" s="139"/>
      <c r="D17" s="139"/>
      <c r="E17" s="142"/>
      <c r="F17" s="142"/>
      <c r="G17" s="161"/>
      <c r="H17" s="125"/>
      <c r="I17" s="143"/>
      <c r="J17" s="125"/>
      <c r="K17" s="144"/>
      <c r="L17" s="58"/>
      <c r="M17" s="168"/>
      <c r="N17" s="169"/>
      <c r="O17" s="65" t="str">
        <f t="shared" si="0"/>
        <v/>
      </c>
      <c r="P17" s="52" t="str">
        <f t="shared" si="1"/>
        <v/>
      </c>
      <c r="Q17" s="5"/>
      <c r="R17" s="5"/>
      <c r="S17" s="5"/>
      <c r="T17" s="5"/>
      <c r="U17" s="5"/>
      <c r="V17" s="5"/>
    </row>
    <row r="18" spans="1:22" x14ac:dyDescent="0.2">
      <c r="A18" s="5"/>
      <c r="B18" s="72">
        <v>12</v>
      </c>
      <c r="C18" s="139"/>
      <c r="D18" s="139"/>
      <c r="E18" s="142" t="s">
        <v>8</v>
      </c>
      <c r="F18" s="142"/>
      <c r="G18" s="161"/>
      <c r="H18" s="125"/>
      <c r="I18" s="143"/>
      <c r="J18" s="125"/>
      <c r="K18" s="144"/>
      <c r="L18" s="58"/>
      <c r="M18" s="168"/>
      <c r="N18" s="169"/>
      <c r="O18" s="65" t="str">
        <f t="shared" si="0"/>
        <v/>
      </c>
      <c r="P18" s="52" t="str">
        <f t="shared" si="1"/>
        <v/>
      </c>
      <c r="Q18" s="5"/>
      <c r="R18" s="5"/>
      <c r="S18" s="5"/>
      <c r="T18" s="5"/>
      <c r="U18" s="5"/>
      <c r="V18" s="5"/>
    </row>
    <row r="19" spans="1:22" x14ac:dyDescent="0.2">
      <c r="A19" s="5"/>
      <c r="B19" s="72">
        <v>13</v>
      </c>
      <c r="C19" s="139"/>
      <c r="D19" s="139"/>
      <c r="E19" s="142" t="s">
        <v>8</v>
      </c>
      <c r="F19" s="142"/>
      <c r="G19" s="161"/>
      <c r="H19" s="125"/>
      <c r="I19" s="143"/>
      <c r="J19" s="125"/>
      <c r="K19" s="144"/>
      <c r="L19" s="58"/>
      <c r="M19" s="168"/>
      <c r="N19" s="169"/>
      <c r="O19" s="65" t="str">
        <f t="shared" si="0"/>
        <v/>
      </c>
      <c r="P19" s="52" t="str">
        <f t="shared" si="1"/>
        <v/>
      </c>
      <c r="Q19" s="5"/>
      <c r="R19" s="5"/>
      <c r="S19" s="5"/>
      <c r="T19" s="5"/>
      <c r="U19" s="5"/>
      <c r="V19" s="5"/>
    </row>
    <row r="20" spans="1:22" x14ac:dyDescent="0.2">
      <c r="A20" s="5"/>
      <c r="B20" s="72">
        <v>14</v>
      </c>
      <c r="C20" s="139"/>
      <c r="D20" s="139"/>
      <c r="E20" s="142" t="s">
        <v>8</v>
      </c>
      <c r="F20" s="142"/>
      <c r="G20" s="161"/>
      <c r="H20" s="125"/>
      <c r="I20" s="143"/>
      <c r="J20" s="125"/>
      <c r="K20" s="144"/>
      <c r="L20" s="58"/>
      <c r="M20" s="168"/>
      <c r="N20" s="169"/>
      <c r="O20" s="65" t="str">
        <f t="shared" si="0"/>
        <v/>
      </c>
      <c r="P20" s="52" t="str">
        <f t="shared" si="1"/>
        <v/>
      </c>
      <c r="Q20" s="5"/>
      <c r="R20" s="5"/>
      <c r="S20" s="5"/>
      <c r="T20" s="5"/>
      <c r="U20" s="5"/>
      <c r="V20" s="5"/>
    </row>
    <row r="21" spans="1:22" x14ac:dyDescent="0.2">
      <c r="A21" s="5"/>
      <c r="B21" s="72">
        <v>15</v>
      </c>
      <c r="C21" s="139"/>
      <c r="D21" s="139"/>
      <c r="E21" s="142" t="s">
        <v>8</v>
      </c>
      <c r="F21" s="142"/>
      <c r="G21" s="161"/>
      <c r="H21" s="125"/>
      <c r="I21" s="143"/>
      <c r="J21" s="125"/>
      <c r="K21" s="144"/>
      <c r="L21" s="58"/>
      <c r="M21" s="168"/>
      <c r="N21" s="169"/>
      <c r="O21" s="65" t="str">
        <f t="shared" si="0"/>
        <v/>
      </c>
      <c r="P21" s="52" t="str">
        <f t="shared" si="1"/>
        <v/>
      </c>
      <c r="Q21" s="5"/>
      <c r="R21" s="5"/>
      <c r="S21" s="5"/>
      <c r="T21" s="5"/>
      <c r="U21" s="5"/>
      <c r="V21" s="5"/>
    </row>
    <row r="22" spans="1:22" x14ac:dyDescent="0.2">
      <c r="A22" s="5"/>
      <c r="B22" s="72">
        <v>16</v>
      </c>
      <c r="C22" s="139"/>
      <c r="D22" s="139"/>
      <c r="E22" s="142" t="s">
        <v>8</v>
      </c>
      <c r="F22" s="142"/>
      <c r="G22" s="161"/>
      <c r="H22" s="125"/>
      <c r="I22" s="143"/>
      <c r="J22" s="125"/>
      <c r="K22" s="144"/>
      <c r="L22" s="58"/>
      <c r="M22" s="168"/>
      <c r="N22" s="169"/>
      <c r="O22" s="65" t="str">
        <f t="shared" si="0"/>
        <v/>
      </c>
      <c r="P22" s="52" t="str">
        <f t="shared" si="1"/>
        <v/>
      </c>
      <c r="Q22" s="5"/>
      <c r="R22" s="5"/>
      <c r="S22" s="5"/>
      <c r="T22" s="5"/>
      <c r="U22" s="5"/>
      <c r="V22" s="5"/>
    </row>
    <row r="23" spans="1:22" x14ac:dyDescent="0.2">
      <c r="A23" s="5"/>
      <c r="B23" s="72">
        <v>17</v>
      </c>
      <c r="C23" s="139"/>
      <c r="D23" s="139"/>
      <c r="E23" s="142" t="s">
        <v>8</v>
      </c>
      <c r="F23" s="142"/>
      <c r="G23" s="161"/>
      <c r="H23" s="125"/>
      <c r="I23" s="143"/>
      <c r="J23" s="125"/>
      <c r="K23" s="144"/>
      <c r="L23" s="58"/>
      <c r="M23" s="168"/>
      <c r="N23" s="169"/>
      <c r="O23" s="65" t="str">
        <f t="shared" si="0"/>
        <v/>
      </c>
      <c r="P23" s="52" t="str">
        <f t="shared" si="1"/>
        <v/>
      </c>
      <c r="Q23" s="5"/>
      <c r="R23" s="5"/>
      <c r="S23" s="5"/>
      <c r="T23" s="5"/>
      <c r="U23" s="5"/>
      <c r="V23" s="5"/>
    </row>
    <row r="24" spans="1:22" x14ac:dyDescent="0.2">
      <c r="A24" s="5"/>
      <c r="B24" s="72">
        <v>18</v>
      </c>
      <c r="C24" s="139"/>
      <c r="D24" s="139"/>
      <c r="E24" s="142" t="s">
        <v>8</v>
      </c>
      <c r="F24" s="142"/>
      <c r="G24" s="161"/>
      <c r="H24" s="125"/>
      <c r="I24" s="143"/>
      <c r="J24" s="125"/>
      <c r="K24" s="144"/>
      <c r="L24" s="58"/>
      <c r="M24" s="168"/>
      <c r="N24" s="169"/>
      <c r="O24" s="65" t="str">
        <f t="shared" si="0"/>
        <v/>
      </c>
      <c r="P24" s="52" t="str">
        <f t="shared" si="1"/>
        <v/>
      </c>
      <c r="Q24" s="5"/>
      <c r="R24" s="5"/>
      <c r="S24" s="5"/>
      <c r="T24" s="5"/>
      <c r="U24" s="5"/>
      <c r="V24" s="5"/>
    </row>
    <row r="25" spans="1:22" x14ac:dyDescent="0.2">
      <c r="A25" s="5"/>
      <c r="B25" s="72">
        <v>19</v>
      </c>
      <c r="C25" s="139"/>
      <c r="D25" s="139"/>
      <c r="E25" s="142" t="s">
        <v>8</v>
      </c>
      <c r="F25" s="142"/>
      <c r="G25" s="161"/>
      <c r="H25" s="125"/>
      <c r="I25" s="143"/>
      <c r="J25" s="125"/>
      <c r="K25" s="144"/>
      <c r="L25" s="58"/>
      <c r="M25" s="168"/>
      <c r="N25" s="169"/>
      <c r="O25" s="65" t="str">
        <f t="shared" si="0"/>
        <v/>
      </c>
      <c r="P25" s="52" t="str">
        <f t="shared" si="1"/>
        <v/>
      </c>
      <c r="Q25" s="5"/>
      <c r="R25" s="5"/>
      <c r="S25" s="5"/>
      <c r="T25" s="5"/>
      <c r="U25" s="5"/>
      <c r="V25" s="5"/>
    </row>
    <row r="26" spans="1:22" x14ac:dyDescent="0.2">
      <c r="A26" s="5"/>
      <c r="B26" s="72">
        <v>20</v>
      </c>
      <c r="C26" s="139"/>
      <c r="D26" s="139"/>
      <c r="E26" s="142" t="s">
        <v>8</v>
      </c>
      <c r="F26" s="142"/>
      <c r="G26" s="161"/>
      <c r="H26" s="125"/>
      <c r="I26" s="143"/>
      <c r="J26" s="125"/>
      <c r="K26" s="144"/>
      <c r="L26" s="58"/>
      <c r="M26" s="168"/>
      <c r="N26" s="169"/>
      <c r="O26" s="65" t="str">
        <f t="shared" si="0"/>
        <v/>
      </c>
      <c r="P26" s="52" t="str">
        <f t="shared" si="1"/>
        <v/>
      </c>
      <c r="Q26" s="5"/>
      <c r="R26" s="5"/>
      <c r="S26" s="5"/>
      <c r="T26" s="5"/>
      <c r="U26" s="5"/>
      <c r="V26" s="5"/>
    </row>
    <row r="27" spans="1:22" x14ac:dyDescent="0.2">
      <c r="A27" s="5"/>
      <c r="B27" s="72">
        <v>21</v>
      </c>
      <c r="C27" s="139"/>
      <c r="D27" s="139"/>
      <c r="E27" s="142" t="s">
        <v>8</v>
      </c>
      <c r="F27" s="142"/>
      <c r="G27" s="161"/>
      <c r="H27" s="125"/>
      <c r="I27" s="143"/>
      <c r="J27" s="125"/>
      <c r="K27" s="144"/>
      <c r="L27" s="58"/>
      <c r="M27" s="168"/>
      <c r="N27" s="169"/>
      <c r="O27" s="65" t="str">
        <f t="shared" si="0"/>
        <v/>
      </c>
      <c r="P27" s="52" t="str">
        <f t="shared" si="1"/>
        <v/>
      </c>
      <c r="Q27" s="5"/>
      <c r="R27" s="5"/>
      <c r="S27" s="5"/>
      <c r="T27" s="5"/>
      <c r="U27" s="5"/>
      <c r="V27" s="5"/>
    </row>
    <row r="28" spans="1:22" x14ac:dyDescent="0.2">
      <c r="A28" s="5"/>
      <c r="B28" s="72">
        <v>22</v>
      </c>
      <c r="C28" s="139"/>
      <c r="D28" s="139"/>
      <c r="E28" s="142" t="s">
        <v>8</v>
      </c>
      <c r="F28" s="142"/>
      <c r="G28" s="161"/>
      <c r="H28" s="125"/>
      <c r="I28" s="143"/>
      <c r="J28" s="125"/>
      <c r="K28" s="144"/>
      <c r="L28" s="58"/>
      <c r="M28" s="168"/>
      <c r="N28" s="169"/>
      <c r="O28" s="65" t="str">
        <f t="shared" si="0"/>
        <v/>
      </c>
      <c r="P28" s="52" t="str">
        <f t="shared" si="1"/>
        <v/>
      </c>
      <c r="Q28" s="5"/>
      <c r="R28" s="5"/>
      <c r="S28" s="5"/>
      <c r="T28" s="5"/>
      <c r="U28" s="5"/>
      <c r="V28" s="5"/>
    </row>
    <row r="29" spans="1:22" x14ac:dyDescent="0.2">
      <c r="A29" s="5"/>
      <c r="B29" s="72">
        <v>23</v>
      </c>
      <c r="C29" s="139"/>
      <c r="D29" s="139"/>
      <c r="E29" s="142" t="s">
        <v>8</v>
      </c>
      <c r="F29" s="142"/>
      <c r="G29" s="161"/>
      <c r="H29" s="125"/>
      <c r="I29" s="143"/>
      <c r="J29" s="125"/>
      <c r="K29" s="144"/>
      <c r="L29" s="58"/>
      <c r="M29" s="168"/>
      <c r="N29" s="169"/>
      <c r="O29" s="65" t="str">
        <f t="shared" si="0"/>
        <v/>
      </c>
      <c r="P29" s="52" t="str">
        <f t="shared" si="1"/>
        <v/>
      </c>
      <c r="Q29" s="5"/>
      <c r="R29" s="5"/>
      <c r="S29" s="5"/>
      <c r="T29" s="5"/>
      <c r="U29" s="5"/>
      <c r="V29" s="5"/>
    </row>
    <row r="30" spans="1:22" x14ac:dyDescent="0.2">
      <c r="A30" s="5"/>
      <c r="B30" s="72">
        <v>24</v>
      </c>
      <c r="C30" s="139"/>
      <c r="D30" s="139"/>
      <c r="E30" s="142" t="s">
        <v>8</v>
      </c>
      <c r="F30" s="142"/>
      <c r="G30" s="161"/>
      <c r="H30" s="125"/>
      <c r="I30" s="143"/>
      <c r="J30" s="125"/>
      <c r="K30" s="144"/>
      <c r="L30" s="58"/>
      <c r="M30" s="168"/>
      <c r="N30" s="169"/>
      <c r="O30" s="65" t="str">
        <f t="shared" si="0"/>
        <v/>
      </c>
      <c r="P30" s="52" t="str">
        <f t="shared" si="1"/>
        <v/>
      </c>
      <c r="Q30" s="5"/>
      <c r="R30" s="5"/>
      <c r="S30" s="5"/>
      <c r="T30" s="5"/>
      <c r="U30" s="5"/>
      <c r="V30" s="5"/>
    </row>
    <row r="31" spans="1:22" x14ac:dyDescent="0.2">
      <c r="A31" s="5"/>
      <c r="B31" s="72">
        <v>25</v>
      </c>
      <c r="C31" s="139"/>
      <c r="D31" s="139"/>
      <c r="E31" s="142" t="s">
        <v>8</v>
      </c>
      <c r="F31" s="142"/>
      <c r="G31" s="161"/>
      <c r="H31" s="125"/>
      <c r="I31" s="143"/>
      <c r="J31" s="125"/>
      <c r="K31" s="144"/>
      <c r="L31" s="58"/>
      <c r="M31" s="168"/>
      <c r="N31" s="169"/>
      <c r="O31" s="65" t="str">
        <f t="shared" si="0"/>
        <v/>
      </c>
      <c r="P31" s="52" t="str">
        <f t="shared" si="1"/>
        <v/>
      </c>
      <c r="Q31" s="5"/>
      <c r="R31" s="5"/>
      <c r="S31" s="5"/>
      <c r="T31" s="5"/>
      <c r="U31" s="5"/>
      <c r="V31" s="5"/>
    </row>
    <row r="32" spans="1:22" x14ac:dyDescent="0.2">
      <c r="A32" s="5"/>
      <c r="B32" s="72">
        <v>26</v>
      </c>
      <c r="C32" s="139"/>
      <c r="D32" s="139"/>
      <c r="E32" s="145"/>
      <c r="F32" s="145"/>
      <c r="G32" s="161"/>
      <c r="H32" s="125"/>
      <c r="I32" s="143"/>
      <c r="J32" s="125"/>
      <c r="K32" s="144"/>
      <c r="L32" s="58"/>
      <c r="M32" s="168"/>
      <c r="N32" s="169"/>
      <c r="O32" s="65" t="str">
        <f t="shared" si="0"/>
        <v/>
      </c>
      <c r="P32" s="52" t="str">
        <f t="shared" si="1"/>
        <v/>
      </c>
      <c r="Q32" s="5"/>
      <c r="R32" s="5"/>
      <c r="S32" s="5"/>
      <c r="T32" s="5"/>
      <c r="U32" s="5"/>
      <c r="V32" s="5"/>
    </row>
    <row r="33" spans="1:22" x14ac:dyDescent="0.2">
      <c r="A33" s="5"/>
      <c r="B33" s="72">
        <v>27</v>
      </c>
      <c r="C33" s="139"/>
      <c r="D33" s="139"/>
      <c r="E33" s="145"/>
      <c r="F33" s="145"/>
      <c r="G33" s="161"/>
      <c r="H33" s="125"/>
      <c r="I33" s="143"/>
      <c r="J33" s="125"/>
      <c r="K33" s="144"/>
      <c r="L33" s="58"/>
      <c r="M33" s="168"/>
      <c r="N33" s="169"/>
      <c r="O33" s="65" t="str">
        <f t="shared" si="0"/>
        <v/>
      </c>
      <c r="P33" s="52" t="str">
        <f t="shared" si="1"/>
        <v/>
      </c>
      <c r="Q33" s="5"/>
      <c r="R33" s="5"/>
      <c r="S33" s="5"/>
      <c r="T33" s="5"/>
      <c r="U33" s="5"/>
      <c r="V33" s="5"/>
    </row>
    <row r="34" spans="1:22" x14ac:dyDescent="0.2">
      <c r="A34" s="5"/>
      <c r="B34" s="72">
        <v>28</v>
      </c>
      <c r="C34" s="139"/>
      <c r="D34" s="139"/>
      <c r="E34" s="145"/>
      <c r="F34" s="145"/>
      <c r="G34" s="161"/>
      <c r="H34" s="125"/>
      <c r="I34" s="143"/>
      <c r="J34" s="125"/>
      <c r="K34" s="144"/>
      <c r="L34" s="58"/>
      <c r="M34" s="168"/>
      <c r="N34" s="169"/>
      <c r="O34" s="65" t="str">
        <f t="shared" si="0"/>
        <v/>
      </c>
      <c r="P34" s="52" t="str">
        <f t="shared" si="1"/>
        <v/>
      </c>
      <c r="Q34" s="5"/>
      <c r="R34" s="5"/>
      <c r="S34" s="5"/>
      <c r="T34" s="5"/>
      <c r="U34" s="5"/>
      <c r="V34" s="5"/>
    </row>
    <row r="35" spans="1:22" x14ac:dyDescent="0.2">
      <c r="A35" s="5"/>
      <c r="B35" s="72">
        <v>29</v>
      </c>
      <c r="C35" s="139"/>
      <c r="D35" s="139"/>
      <c r="E35" s="145"/>
      <c r="F35" s="145"/>
      <c r="G35" s="161"/>
      <c r="H35" s="125"/>
      <c r="I35" s="143"/>
      <c r="J35" s="125"/>
      <c r="K35" s="144"/>
      <c r="L35" s="58"/>
      <c r="M35" s="168"/>
      <c r="N35" s="169"/>
      <c r="O35" s="65" t="str">
        <f t="shared" si="0"/>
        <v/>
      </c>
      <c r="P35" s="52" t="str">
        <f t="shared" si="1"/>
        <v/>
      </c>
      <c r="Q35" s="5"/>
      <c r="R35" s="5"/>
      <c r="S35" s="5"/>
      <c r="T35" s="5"/>
      <c r="U35" s="5"/>
      <c r="V35" s="5"/>
    </row>
    <row r="36" spans="1:22" x14ac:dyDescent="0.2">
      <c r="A36" s="5"/>
      <c r="B36" s="72">
        <v>30</v>
      </c>
      <c r="C36" s="139"/>
      <c r="D36" s="139"/>
      <c r="E36" s="145"/>
      <c r="F36" s="145"/>
      <c r="G36" s="161"/>
      <c r="H36" s="125"/>
      <c r="I36" s="143"/>
      <c r="J36" s="125"/>
      <c r="K36" s="144"/>
      <c r="L36" s="58"/>
      <c r="M36" s="168"/>
      <c r="N36" s="169"/>
      <c r="O36" s="65" t="str">
        <f t="shared" si="0"/>
        <v/>
      </c>
      <c r="P36" s="52" t="str">
        <f t="shared" si="1"/>
        <v/>
      </c>
      <c r="Q36" s="5"/>
      <c r="R36" s="5"/>
      <c r="S36" s="5"/>
      <c r="T36" s="5"/>
      <c r="U36" s="5"/>
      <c r="V36" s="5"/>
    </row>
    <row r="37" spans="1:22" x14ac:dyDescent="0.2">
      <c r="A37" s="5"/>
      <c r="B37" s="72">
        <v>31</v>
      </c>
      <c r="C37" s="139"/>
      <c r="D37" s="139"/>
      <c r="E37" s="145"/>
      <c r="F37" s="145"/>
      <c r="G37" s="161"/>
      <c r="H37" s="125"/>
      <c r="I37" s="143"/>
      <c r="J37" s="125"/>
      <c r="K37" s="144"/>
      <c r="L37" s="58"/>
      <c r="M37" s="168"/>
      <c r="N37" s="169"/>
      <c r="O37" s="65" t="str">
        <f t="shared" si="0"/>
        <v/>
      </c>
      <c r="P37" s="52" t="str">
        <f t="shared" si="1"/>
        <v/>
      </c>
      <c r="Q37" s="5"/>
      <c r="R37" s="5"/>
      <c r="S37" s="5"/>
      <c r="T37" s="5"/>
      <c r="U37" s="5"/>
      <c r="V37" s="5"/>
    </row>
    <row r="38" spans="1:22" x14ac:dyDescent="0.2">
      <c r="A38" s="5"/>
      <c r="B38" s="72">
        <v>32</v>
      </c>
      <c r="C38" s="139"/>
      <c r="D38" s="139"/>
      <c r="E38" s="145"/>
      <c r="F38" s="145"/>
      <c r="G38" s="161"/>
      <c r="H38" s="125"/>
      <c r="I38" s="143"/>
      <c r="J38" s="125"/>
      <c r="K38" s="144"/>
      <c r="L38" s="58"/>
      <c r="M38" s="168"/>
      <c r="N38" s="169"/>
      <c r="O38" s="65" t="str">
        <f t="shared" si="0"/>
        <v/>
      </c>
      <c r="P38" s="52" t="str">
        <f t="shared" si="1"/>
        <v/>
      </c>
      <c r="Q38" s="5"/>
      <c r="R38" s="5"/>
      <c r="S38" s="5"/>
      <c r="T38" s="5"/>
      <c r="U38" s="5"/>
      <c r="V38" s="5"/>
    </row>
    <row r="39" spans="1:22" x14ac:dyDescent="0.2">
      <c r="A39" s="5"/>
      <c r="B39" s="72">
        <v>33</v>
      </c>
      <c r="C39" s="139"/>
      <c r="D39" s="139"/>
      <c r="E39" s="145"/>
      <c r="F39" s="145"/>
      <c r="G39" s="161"/>
      <c r="H39" s="125"/>
      <c r="I39" s="143"/>
      <c r="J39" s="125"/>
      <c r="K39" s="144"/>
      <c r="L39" s="58"/>
      <c r="M39" s="168"/>
      <c r="N39" s="169"/>
      <c r="O39" s="65" t="str">
        <f t="shared" si="0"/>
        <v/>
      </c>
      <c r="P39" s="52" t="str">
        <f t="shared" si="1"/>
        <v/>
      </c>
      <c r="Q39" s="5"/>
      <c r="R39" s="5"/>
      <c r="S39" s="5"/>
      <c r="T39" s="5"/>
      <c r="U39" s="5"/>
      <c r="V39" s="5"/>
    </row>
    <row r="40" spans="1:22" x14ac:dyDescent="0.2">
      <c r="A40" s="5"/>
      <c r="B40" s="72">
        <v>34</v>
      </c>
      <c r="C40" s="139"/>
      <c r="D40" s="139"/>
      <c r="E40" s="145"/>
      <c r="F40" s="145"/>
      <c r="G40" s="161"/>
      <c r="H40" s="125"/>
      <c r="I40" s="143"/>
      <c r="J40" s="125"/>
      <c r="K40" s="144"/>
      <c r="L40" s="58"/>
      <c r="M40" s="168"/>
      <c r="N40" s="169"/>
      <c r="O40" s="65" t="str">
        <f t="shared" si="0"/>
        <v/>
      </c>
      <c r="P40" s="52" t="str">
        <f t="shared" si="1"/>
        <v/>
      </c>
      <c r="Q40" s="5"/>
      <c r="R40" s="5"/>
      <c r="S40" s="5"/>
      <c r="T40" s="5"/>
      <c r="U40" s="5"/>
      <c r="V40" s="5"/>
    </row>
    <row r="41" spans="1:22" x14ac:dyDescent="0.2">
      <c r="A41" s="5"/>
      <c r="B41" s="72">
        <v>35</v>
      </c>
      <c r="C41" s="139"/>
      <c r="D41" s="139"/>
      <c r="E41" s="145"/>
      <c r="F41" s="145"/>
      <c r="G41" s="161"/>
      <c r="H41" s="125"/>
      <c r="I41" s="143"/>
      <c r="J41" s="125"/>
      <c r="K41" s="144"/>
      <c r="L41" s="58"/>
      <c r="M41" s="168"/>
      <c r="N41" s="169"/>
      <c r="O41" s="65" t="str">
        <f t="shared" si="0"/>
        <v/>
      </c>
      <c r="P41" s="52" t="str">
        <f t="shared" si="1"/>
        <v/>
      </c>
      <c r="Q41" s="5"/>
      <c r="R41" s="5"/>
      <c r="S41" s="5"/>
      <c r="T41" s="5"/>
      <c r="U41" s="5"/>
      <c r="V41" s="5"/>
    </row>
    <row r="42" spans="1:22" x14ac:dyDescent="0.2">
      <c r="A42" s="5"/>
      <c r="B42" s="72">
        <v>36</v>
      </c>
      <c r="C42" s="139"/>
      <c r="D42" s="139"/>
      <c r="E42" s="145"/>
      <c r="F42" s="145"/>
      <c r="G42" s="161"/>
      <c r="H42" s="125"/>
      <c r="I42" s="143"/>
      <c r="J42" s="125"/>
      <c r="K42" s="144"/>
      <c r="L42" s="58"/>
      <c r="M42" s="168"/>
      <c r="N42" s="169"/>
      <c r="O42" s="65" t="str">
        <f t="shared" si="0"/>
        <v/>
      </c>
      <c r="P42" s="52" t="str">
        <f t="shared" si="1"/>
        <v/>
      </c>
      <c r="Q42" s="5"/>
      <c r="R42" s="5"/>
      <c r="S42" s="5"/>
      <c r="T42" s="5"/>
      <c r="U42" s="5"/>
      <c r="V42" s="5"/>
    </row>
    <row r="43" spans="1:22" x14ac:dyDescent="0.2">
      <c r="A43" s="5"/>
      <c r="B43" s="72">
        <v>37</v>
      </c>
      <c r="C43" s="139"/>
      <c r="D43" s="139"/>
      <c r="E43" s="145"/>
      <c r="F43" s="145"/>
      <c r="G43" s="161"/>
      <c r="H43" s="125"/>
      <c r="I43" s="143"/>
      <c r="J43" s="125"/>
      <c r="K43" s="144"/>
      <c r="L43" s="58"/>
      <c r="M43" s="168"/>
      <c r="N43" s="169"/>
      <c r="O43" s="65" t="str">
        <f t="shared" si="0"/>
        <v/>
      </c>
      <c r="P43" s="52" t="str">
        <f t="shared" si="1"/>
        <v/>
      </c>
      <c r="Q43" s="5"/>
      <c r="R43" s="5"/>
      <c r="S43" s="5"/>
      <c r="T43" s="5"/>
      <c r="U43" s="5"/>
      <c r="V43" s="5"/>
    </row>
    <row r="44" spans="1:22" x14ac:dyDescent="0.2">
      <c r="A44" s="5"/>
      <c r="B44" s="72">
        <v>38</v>
      </c>
      <c r="C44" s="139"/>
      <c r="D44" s="139"/>
      <c r="E44" s="145"/>
      <c r="F44" s="145"/>
      <c r="G44" s="161"/>
      <c r="H44" s="125"/>
      <c r="I44" s="143"/>
      <c r="J44" s="125"/>
      <c r="K44" s="144"/>
      <c r="L44" s="58"/>
      <c r="M44" s="168"/>
      <c r="N44" s="169"/>
      <c r="O44" s="65" t="str">
        <f t="shared" si="0"/>
        <v/>
      </c>
      <c r="P44" s="52" t="str">
        <f t="shared" si="1"/>
        <v/>
      </c>
      <c r="Q44" s="5"/>
      <c r="R44" s="5"/>
      <c r="S44" s="5"/>
      <c r="T44" s="5"/>
      <c r="U44" s="5"/>
      <c r="V44" s="5"/>
    </row>
    <row r="45" spans="1:22" x14ac:dyDescent="0.2">
      <c r="A45" s="5"/>
      <c r="B45" s="72">
        <v>39</v>
      </c>
      <c r="C45" s="139"/>
      <c r="D45" s="139"/>
      <c r="E45" s="145"/>
      <c r="F45" s="145"/>
      <c r="G45" s="161"/>
      <c r="H45" s="125"/>
      <c r="I45" s="143"/>
      <c r="J45" s="125"/>
      <c r="K45" s="144"/>
      <c r="L45" s="58"/>
      <c r="M45" s="168"/>
      <c r="N45" s="169"/>
      <c r="O45" s="65" t="str">
        <f t="shared" si="0"/>
        <v/>
      </c>
      <c r="P45" s="52" t="str">
        <f t="shared" si="1"/>
        <v/>
      </c>
      <c r="Q45" s="5"/>
      <c r="R45" s="5"/>
      <c r="S45" s="5"/>
      <c r="T45" s="5"/>
      <c r="U45" s="5"/>
      <c r="V45" s="5"/>
    </row>
    <row r="46" spans="1:22" x14ac:dyDescent="0.2">
      <c r="A46" s="5"/>
      <c r="B46" s="72">
        <v>40</v>
      </c>
      <c r="C46" s="139"/>
      <c r="D46" s="139"/>
      <c r="E46" s="145"/>
      <c r="F46" s="145"/>
      <c r="G46" s="161"/>
      <c r="H46" s="125"/>
      <c r="I46" s="143"/>
      <c r="J46" s="125"/>
      <c r="K46" s="144"/>
      <c r="L46" s="58"/>
      <c r="M46" s="168"/>
      <c r="N46" s="169"/>
      <c r="O46" s="65" t="str">
        <f t="shared" si="0"/>
        <v/>
      </c>
      <c r="P46" s="52" t="str">
        <f t="shared" si="1"/>
        <v/>
      </c>
      <c r="Q46" s="5"/>
      <c r="R46" s="5"/>
      <c r="S46" s="5"/>
      <c r="T46" s="5"/>
      <c r="U46" s="5"/>
      <c r="V46" s="5"/>
    </row>
    <row r="47" spans="1:22" x14ac:dyDescent="0.2">
      <c r="A47" s="5"/>
      <c r="B47" s="72">
        <v>41</v>
      </c>
      <c r="C47" s="139"/>
      <c r="D47" s="139"/>
      <c r="E47" s="145"/>
      <c r="F47" s="145"/>
      <c r="G47" s="161"/>
      <c r="H47" s="125"/>
      <c r="I47" s="143"/>
      <c r="J47" s="125"/>
      <c r="K47" s="144"/>
      <c r="L47" s="58"/>
      <c r="M47" s="168"/>
      <c r="N47" s="169"/>
      <c r="O47" s="65" t="str">
        <f t="shared" si="0"/>
        <v/>
      </c>
      <c r="P47" s="52" t="str">
        <f t="shared" si="1"/>
        <v/>
      </c>
      <c r="Q47" s="5"/>
      <c r="R47" s="5"/>
      <c r="S47" s="5"/>
      <c r="T47" s="5"/>
      <c r="U47" s="5"/>
      <c r="V47" s="5"/>
    </row>
    <row r="48" spans="1:22" x14ac:dyDescent="0.2">
      <c r="A48" s="5"/>
      <c r="B48" s="72">
        <v>42</v>
      </c>
      <c r="C48" s="139"/>
      <c r="D48" s="139"/>
      <c r="E48" s="145"/>
      <c r="F48" s="145"/>
      <c r="G48" s="161"/>
      <c r="H48" s="125"/>
      <c r="I48" s="143"/>
      <c r="J48" s="125"/>
      <c r="K48" s="144"/>
      <c r="L48" s="58"/>
      <c r="M48" s="168"/>
      <c r="N48" s="169"/>
      <c r="O48" s="65" t="str">
        <f t="shared" si="0"/>
        <v/>
      </c>
      <c r="P48" s="52" t="str">
        <f t="shared" si="1"/>
        <v/>
      </c>
      <c r="Q48" s="5"/>
      <c r="R48" s="5"/>
      <c r="S48" s="5"/>
      <c r="T48" s="5"/>
      <c r="U48" s="5"/>
      <c r="V48" s="5"/>
    </row>
    <row r="49" spans="1:22" x14ac:dyDescent="0.2">
      <c r="A49" s="5"/>
      <c r="B49" s="72">
        <v>43</v>
      </c>
      <c r="C49" s="139"/>
      <c r="D49" s="139"/>
      <c r="E49" s="145"/>
      <c r="F49" s="145"/>
      <c r="G49" s="161"/>
      <c r="H49" s="125"/>
      <c r="I49" s="143"/>
      <c r="J49" s="125"/>
      <c r="K49" s="144"/>
      <c r="L49" s="58"/>
      <c r="M49" s="168"/>
      <c r="N49" s="169"/>
      <c r="O49" s="65" t="str">
        <f t="shared" si="0"/>
        <v/>
      </c>
      <c r="P49" s="52" t="str">
        <f t="shared" si="1"/>
        <v/>
      </c>
      <c r="Q49" s="5"/>
      <c r="R49" s="5"/>
      <c r="S49" s="5"/>
      <c r="T49" s="5"/>
      <c r="U49" s="5"/>
      <c r="V49" s="5"/>
    </row>
    <row r="50" spans="1:22" x14ac:dyDescent="0.2">
      <c r="A50" s="5"/>
      <c r="B50" s="72">
        <v>44</v>
      </c>
      <c r="C50" s="139"/>
      <c r="D50" s="139"/>
      <c r="E50" s="145"/>
      <c r="F50" s="145"/>
      <c r="G50" s="161"/>
      <c r="H50" s="125"/>
      <c r="I50" s="143"/>
      <c r="J50" s="125"/>
      <c r="K50" s="144"/>
      <c r="L50" s="58"/>
      <c r="M50" s="168"/>
      <c r="N50" s="169"/>
      <c r="O50" s="65" t="str">
        <f t="shared" si="0"/>
        <v/>
      </c>
      <c r="P50" s="52" t="str">
        <f t="shared" si="1"/>
        <v/>
      </c>
      <c r="Q50" s="5"/>
      <c r="R50" s="5"/>
      <c r="S50" s="5"/>
      <c r="T50" s="5"/>
      <c r="U50" s="5"/>
      <c r="V50" s="5"/>
    </row>
    <row r="51" spans="1:22" x14ac:dyDescent="0.2">
      <c r="A51" s="5"/>
      <c r="B51" s="72">
        <v>45</v>
      </c>
      <c r="C51" s="139"/>
      <c r="D51" s="139"/>
      <c r="E51" s="145"/>
      <c r="F51" s="145"/>
      <c r="G51" s="161"/>
      <c r="H51" s="125"/>
      <c r="I51" s="143"/>
      <c r="J51" s="125"/>
      <c r="K51" s="144"/>
      <c r="L51" s="58"/>
      <c r="M51" s="168"/>
      <c r="N51" s="169"/>
      <c r="O51" s="65" t="str">
        <f t="shared" si="0"/>
        <v/>
      </c>
      <c r="P51" s="52" t="str">
        <f t="shared" si="1"/>
        <v/>
      </c>
      <c r="Q51" s="5"/>
      <c r="R51" s="5"/>
      <c r="S51" s="5"/>
      <c r="T51" s="5"/>
      <c r="U51" s="5"/>
      <c r="V51" s="5"/>
    </row>
    <row r="52" spans="1:22" x14ac:dyDescent="0.2">
      <c r="A52" s="5"/>
      <c r="B52" s="72">
        <v>46</v>
      </c>
      <c r="C52" s="139"/>
      <c r="D52" s="139"/>
      <c r="E52" s="145"/>
      <c r="F52" s="145"/>
      <c r="G52" s="161"/>
      <c r="H52" s="125"/>
      <c r="I52" s="143"/>
      <c r="J52" s="125"/>
      <c r="K52" s="144"/>
      <c r="L52" s="58"/>
      <c r="M52" s="168"/>
      <c r="N52" s="169"/>
      <c r="O52" s="65" t="str">
        <f t="shared" si="0"/>
        <v/>
      </c>
      <c r="P52" s="52" t="str">
        <f t="shared" si="1"/>
        <v/>
      </c>
      <c r="Q52" s="5"/>
      <c r="R52" s="5"/>
      <c r="S52" s="5"/>
      <c r="T52" s="5"/>
      <c r="U52" s="5"/>
      <c r="V52" s="5"/>
    </row>
    <row r="53" spans="1:22" x14ac:dyDescent="0.2">
      <c r="A53" s="5"/>
      <c r="B53" s="72">
        <v>47</v>
      </c>
      <c r="C53" s="139"/>
      <c r="D53" s="139"/>
      <c r="E53" s="145"/>
      <c r="F53" s="145"/>
      <c r="G53" s="161"/>
      <c r="H53" s="125"/>
      <c r="I53" s="143"/>
      <c r="J53" s="125"/>
      <c r="K53" s="144"/>
      <c r="L53" s="58"/>
      <c r="M53" s="168"/>
      <c r="N53" s="169"/>
      <c r="O53" s="65" t="str">
        <f t="shared" si="0"/>
        <v/>
      </c>
      <c r="P53" s="52" t="str">
        <f t="shared" si="1"/>
        <v/>
      </c>
      <c r="Q53" s="5"/>
      <c r="R53" s="5"/>
      <c r="S53" s="5"/>
      <c r="T53" s="5"/>
      <c r="U53" s="5"/>
      <c r="V53" s="5"/>
    </row>
    <row r="54" spans="1:22" x14ac:dyDescent="0.2">
      <c r="A54" s="5"/>
      <c r="B54" s="72">
        <v>48</v>
      </c>
      <c r="C54" s="139"/>
      <c r="D54" s="139"/>
      <c r="E54" s="145"/>
      <c r="F54" s="145"/>
      <c r="G54" s="161"/>
      <c r="H54" s="125"/>
      <c r="I54" s="143"/>
      <c r="J54" s="125"/>
      <c r="K54" s="144"/>
      <c r="L54" s="58"/>
      <c r="M54" s="168"/>
      <c r="N54" s="169"/>
      <c r="O54" s="65" t="str">
        <f t="shared" si="0"/>
        <v/>
      </c>
      <c r="P54" s="52" t="str">
        <f t="shared" si="1"/>
        <v/>
      </c>
      <c r="Q54" s="5"/>
      <c r="R54" s="5"/>
      <c r="S54" s="5"/>
      <c r="T54" s="5"/>
      <c r="U54" s="5"/>
      <c r="V54" s="5"/>
    </row>
    <row r="55" spans="1:22" x14ac:dyDescent="0.2">
      <c r="A55" s="5"/>
      <c r="B55" s="72">
        <v>49</v>
      </c>
      <c r="C55" s="139"/>
      <c r="D55" s="139"/>
      <c r="E55" s="145"/>
      <c r="F55" s="145"/>
      <c r="G55" s="161"/>
      <c r="H55" s="125"/>
      <c r="I55" s="143"/>
      <c r="J55" s="125"/>
      <c r="K55" s="144"/>
      <c r="L55" s="58"/>
      <c r="M55" s="168"/>
      <c r="N55" s="169"/>
      <c r="O55" s="65" t="str">
        <f t="shared" si="0"/>
        <v/>
      </c>
      <c r="P55" s="52" t="str">
        <f t="shared" si="1"/>
        <v/>
      </c>
      <c r="Q55" s="5"/>
      <c r="R55" s="5"/>
      <c r="S55" s="5"/>
      <c r="T55" s="5"/>
      <c r="U55" s="5"/>
      <c r="V55" s="5"/>
    </row>
    <row r="56" spans="1:22" ht="13.5" thickBot="1" x14ac:dyDescent="0.25">
      <c r="A56" s="5"/>
      <c r="B56" s="73">
        <v>50</v>
      </c>
      <c r="C56" s="146"/>
      <c r="D56" s="146"/>
      <c r="E56" s="147"/>
      <c r="F56" s="147"/>
      <c r="G56" s="163"/>
      <c r="H56" s="148"/>
      <c r="I56" s="149"/>
      <c r="J56" s="148"/>
      <c r="K56" s="150"/>
      <c r="L56" s="58"/>
      <c r="M56" s="170"/>
      <c r="N56" s="171"/>
      <c r="O56" s="65" t="str">
        <f t="shared" si="0"/>
        <v/>
      </c>
      <c r="P56" s="52" t="str">
        <f t="shared" si="1"/>
        <v/>
      </c>
      <c r="Q56" s="5"/>
      <c r="R56" s="5"/>
      <c r="S56" s="5"/>
      <c r="T56" s="5"/>
      <c r="U56" s="5"/>
      <c r="V56" s="5"/>
    </row>
    <row r="57" spans="1:22" x14ac:dyDescent="0.2">
      <c r="A57" s="5"/>
      <c r="B57" s="28"/>
      <c r="C57" s="5"/>
      <c r="D57" s="5"/>
      <c r="E57" s="5"/>
      <c r="F57" s="5"/>
      <c r="G57" s="5"/>
      <c r="H57" s="5"/>
      <c r="I57" s="5"/>
      <c r="J57" s="5"/>
      <c r="K57" s="5"/>
      <c r="L57" s="9"/>
      <c r="M57" s="5"/>
      <c r="N57" s="5"/>
      <c r="O57" s="5"/>
      <c r="P57" s="5"/>
      <c r="Q57" s="5"/>
      <c r="R57" s="5"/>
      <c r="S57" s="5"/>
      <c r="T57" s="5"/>
      <c r="U57" s="5"/>
      <c r="V57" s="5"/>
    </row>
    <row r="58" spans="1:22" x14ac:dyDescent="0.2">
      <c r="A58" s="5"/>
      <c r="B58" s="28"/>
      <c r="C58" s="5"/>
      <c r="D58" s="5"/>
      <c r="E58" s="5"/>
      <c r="F58" s="5"/>
      <c r="G58" s="5"/>
      <c r="H58" s="5"/>
      <c r="I58" s="5"/>
      <c r="J58" s="5"/>
      <c r="K58" s="5"/>
      <c r="L58" s="9"/>
      <c r="M58" s="5"/>
      <c r="N58" s="5"/>
      <c r="O58" s="5"/>
      <c r="P58" s="5"/>
      <c r="Q58" s="5"/>
      <c r="R58" s="5"/>
      <c r="S58" s="5"/>
      <c r="T58" s="5"/>
      <c r="U58" s="5"/>
      <c r="V58" s="5"/>
    </row>
    <row r="59" spans="1:22" x14ac:dyDescent="0.2">
      <c r="A59" s="5"/>
      <c r="B59" s="28"/>
      <c r="C59" s="5"/>
      <c r="D59" s="5"/>
      <c r="E59" s="5"/>
      <c r="F59" s="5"/>
      <c r="G59" s="5"/>
      <c r="H59" s="5"/>
      <c r="I59" s="5"/>
      <c r="J59" s="5"/>
      <c r="K59" s="5"/>
      <c r="L59" s="9"/>
      <c r="M59" s="5"/>
      <c r="N59" s="5"/>
      <c r="O59" s="5"/>
      <c r="P59" s="5"/>
      <c r="Q59" s="5"/>
      <c r="R59" s="5"/>
      <c r="S59" s="5"/>
      <c r="T59" s="5"/>
      <c r="U59" s="5"/>
      <c r="V59" s="5"/>
    </row>
    <row r="60" spans="1:22" x14ac:dyDescent="0.2">
      <c r="A60" s="5"/>
      <c r="B60" s="28"/>
      <c r="C60" s="5"/>
      <c r="D60" s="5"/>
      <c r="E60" s="5"/>
      <c r="F60" s="5"/>
      <c r="G60" s="5"/>
      <c r="H60" s="5"/>
      <c r="I60" s="5"/>
      <c r="J60" s="5"/>
      <c r="K60" s="5"/>
      <c r="L60" s="5"/>
      <c r="M60" s="5"/>
      <c r="N60" s="5"/>
      <c r="O60" s="5"/>
      <c r="P60" s="5"/>
      <c r="Q60" s="5"/>
      <c r="R60" s="5"/>
      <c r="S60" s="5"/>
      <c r="T60" s="5"/>
      <c r="U60" s="5"/>
      <c r="V60" s="5"/>
    </row>
    <row r="61" spans="1:22" x14ac:dyDescent="0.2">
      <c r="A61" s="5"/>
      <c r="B61" s="28"/>
      <c r="C61" s="5"/>
      <c r="D61" s="5"/>
      <c r="E61" s="5"/>
      <c r="F61" s="5"/>
      <c r="G61" s="5"/>
      <c r="H61" s="5"/>
      <c r="I61" s="5"/>
      <c r="J61" s="5"/>
      <c r="K61" s="5"/>
      <c r="L61" s="5"/>
      <c r="M61" s="5"/>
      <c r="N61" s="5"/>
      <c r="O61" s="5"/>
      <c r="P61" s="5"/>
      <c r="Q61" s="5"/>
      <c r="R61" s="5"/>
      <c r="S61" s="5"/>
      <c r="T61" s="5"/>
      <c r="U61" s="5"/>
      <c r="V61" s="5"/>
    </row>
    <row r="62" spans="1:22" x14ac:dyDescent="0.2">
      <c r="A62" s="5"/>
      <c r="B62" s="28"/>
      <c r="C62" s="5"/>
      <c r="D62" s="5"/>
      <c r="E62" s="5"/>
      <c r="F62" s="5"/>
      <c r="G62" s="5"/>
      <c r="H62" s="5"/>
      <c r="I62" s="5"/>
      <c r="J62" s="5"/>
      <c r="K62" s="5"/>
      <c r="L62" s="5"/>
      <c r="M62" s="5"/>
      <c r="N62" s="5"/>
      <c r="O62" s="5"/>
      <c r="P62" s="5"/>
      <c r="Q62" s="5"/>
      <c r="R62" s="5"/>
      <c r="S62" s="5"/>
      <c r="T62" s="5"/>
      <c r="U62" s="5"/>
      <c r="V62" s="5"/>
    </row>
    <row r="63" spans="1:22" x14ac:dyDescent="0.2">
      <c r="A63" s="5"/>
      <c r="B63" s="28"/>
      <c r="C63" s="5"/>
      <c r="D63" s="5"/>
      <c r="E63" s="5"/>
      <c r="F63" s="5"/>
      <c r="G63" s="5"/>
      <c r="H63" s="5"/>
      <c r="I63" s="5"/>
      <c r="J63" s="5"/>
      <c r="K63" s="5"/>
      <c r="L63" s="5"/>
      <c r="M63" s="5"/>
      <c r="N63" s="5"/>
      <c r="O63" s="5"/>
      <c r="P63" s="5"/>
      <c r="Q63" s="5"/>
      <c r="R63" s="5"/>
      <c r="S63" s="5"/>
      <c r="T63" s="5"/>
      <c r="U63" s="5"/>
      <c r="V63" s="5"/>
    </row>
    <row r="64" spans="1:22" x14ac:dyDescent="0.2">
      <c r="A64" s="5"/>
      <c r="B64" s="28"/>
      <c r="C64" s="5"/>
      <c r="D64" s="5"/>
      <c r="E64" s="5"/>
      <c r="F64" s="5"/>
      <c r="G64" s="5"/>
      <c r="H64" s="5"/>
      <c r="I64" s="5"/>
      <c r="J64" s="5"/>
      <c r="K64" s="5"/>
      <c r="L64" s="5"/>
      <c r="M64" s="5"/>
      <c r="N64" s="5"/>
      <c r="O64" s="5"/>
      <c r="P64" s="5"/>
      <c r="Q64" s="5"/>
      <c r="R64" s="5"/>
      <c r="S64" s="5"/>
      <c r="T64" s="5"/>
      <c r="U64" s="5"/>
      <c r="V64" s="5"/>
    </row>
    <row r="65" spans="1:22" x14ac:dyDescent="0.2">
      <c r="A65" s="5"/>
      <c r="B65" s="28"/>
      <c r="C65" s="5"/>
      <c r="D65" s="5"/>
      <c r="E65" s="5"/>
      <c r="F65" s="5"/>
      <c r="G65" s="5"/>
      <c r="H65" s="5"/>
      <c r="I65" s="5"/>
      <c r="J65" s="5"/>
      <c r="K65" s="5"/>
      <c r="L65" s="5"/>
      <c r="M65" s="5"/>
      <c r="N65" s="5"/>
      <c r="O65" s="5"/>
      <c r="P65" s="5"/>
      <c r="Q65" s="5"/>
      <c r="R65" s="5"/>
      <c r="S65" s="5"/>
      <c r="T65" s="5"/>
      <c r="U65" s="5"/>
      <c r="V65" s="5"/>
    </row>
    <row r="66" spans="1:22" x14ac:dyDescent="0.2">
      <c r="A66" s="5"/>
      <c r="B66" s="28"/>
      <c r="C66" s="5"/>
      <c r="D66" s="5"/>
      <c r="E66" s="5"/>
      <c r="F66" s="5"/>
      <c r="G66" s="5"/>
      <c r="H66" s="5"/>
      <c r="I66" s="5"/>
      <c r="J66" s="5"/>
      <c r="K66" s="5"/>
      <c r="L66" s="5"/>
      <c r="M66" s="5"/>
      <c r="N66" s="5"/>
      <c r="O66" s="5"/>
      <c r="P66" s="5"/>
      <c r="Q66" s="5"/>
      <c r="R66" s="5"/>
      <c r="S66" s="5"/>
      <c r="T66" s="5"/>
      <c r="U66" s="5"/>
      <c r="V66" s="5"/>
    </row>
    <row r="67" spans="1:22" x14ac:dyDescent="0.2">
      <c r="A67" s="5"/>
      <c r="B67" s="28"/>
      <c r="C67" s="5"/>
      <c r="D67" s="5"/>
      <c r="E67" s="5"/>
      <c r="F67" s="5"/>
      <c r="G67" s="5"/>
      <c r="H67" s="5"/>
      <c r="I67" s="5"/>
      <c r="J67" s="5"/>
      <c r="K67" s="5"/>
      <c r="L67" s="5"/>
      <c r="M67" s="5"/>
      <c r="N67" s="5"/>
      <c r="O67" s="5"/>
      <c r="P67" s="5"/>
      <c r="Q67" s="5"/>
      <c r="R67" s="5"/>
      <c r="S67" s="5"/>
      <c r="T67" s="5"/>
      <c r="U67" s="5"/>
      <c r="V67" s="5"/>
    </row>
    <row r="68" spans="1:22" x14ac:dyDescent="0.2">
      <c r="A68" s="5"/>
      <c r="B68" s="28"/>
      <c r="C68" s="5"/>
      <c r="D68" s="5"/>
      <c r="E68" s="5"/>
      <c r="F68" s="5"/>
      <c r="G68" s="5"/>
      <c r="H68" s="5"/>
      <c r="I68" s="5"/>
      <c r="J68" s="5"/>
      <c r="K68" s="5"/>
      <c r="L68" s="5"/>
      <c r="M68" s="5"/>
      <c r="N68" s="5"/>
      <c r="O68" s="5"/>
      <c r="P68" s="5"/>
      <c r="Q68" s="5"/>
      <c r="R68" s="5"/>
      <c r="S68" s="5"/>
      <c r="T68" s="5"/>
      <c r="U68" s="5"/>
      <c r="V68" s="5"/>
    </row>
    <row r="69" spans="1:22" x14ac:dyDescent="0.2">
      <c r="A69" s="5"/>
      <c r="B69" s="28"/>
      <c r="C69" s="5"/>
      <c r="D69" s="5"/>
      <c r="E69" s="5"/>
      <c r="F69" s="5"/>
      <c r="G69" s="5"/>
      <c r="H69" s="5"/>
      <c r="I69" s="5"/>
      <c r="J69" s="5"/>
      <c r="K69" s="5"/>
      <c r="L69" s="5"/>
      <c r="M69" s="5"/>
      <c r="N69" s="5"/>
      <c r="O69" s="5"/>
      <c r="P69" s="5"/>
      <c r="Q69" s="5"/>
      <c r="R69" s="5"/>
      <c r="S69" s="5"/>
      <c r="T69" s="5"/>
      <c r="U69" s="5"/>
      <c r="V69" s="5"/>
    </row>
    <row r="70" spans="1:22" x14ac:dyDescent="0.2">
      <c r="A70" s="5"/>
      <c r="B70" s="28"/>
      <c r="C70" s="5"/>
      <c r="D70" s="5"/>
      <c r="E70" s="5"/>
      <c r="F70" s="5"/>
      <c r="G70" s="5"/>
      <c r="H70" s="5"/>
      <c r="I70" s="5"/>
      <c r="J70" s="5"/>
      <c r="K70" s="5"/>
      <c r="L70" s="5"/>
      <c r="M70" s="5"/>
      <c r="N70" s="5"/>
      <c r="O70" s="5"/>
      <c r="P70" s="5"/>
      <c r="Q70" s="5"/>
      <c r="R70" s="5"/>
      <c r="S70" s="5"/>
      <c r="T70" s="5"/>
      <c r="U70" s="5"/>
      <c r="V70" s="5"/>
    </row>
  </sheetData>
  <sheetProtection sheet="1" objects="1" scenarios="1"/>
  <mergeCells count="2">
    <mergeCell ref="M4:N4"/>
    <mergeCell ref="B4:K4"/>
  </mergeCells>
  <conditionalFormatting sqref="P7:P56">
    <cfRule type="expression" dxfId="30" priority="21">
      <formula>$P7=$S$10</formula>
    </cfRule>
    <cfRule type="expression" dxfId="29" priority="22">
      <formula>$P7=$S$9</formula>
    </cfRule>
    <cfRule type="expression" dxfId="28" priority="23">
      <formula>$P7=$S$8</formula>
    </cfRule>
    <cfRule type="expression" dxfId="27" priority="24">
      <formula>$P7=$S$7</formula>
    </cfRule>
  </conditionalFormatting>
  <conditionalFormatting sqref="I7:I56">
    <cfRule type="expression" dxfId="26" priority="2">
      <formula>$H7="No"</formula>
    </cfRule>
  </conditionalFormatting>
  <conditionalFormatting sqref="K7:K56">
    <cfRule type="expression" dxfId="25" priority="1">
      <formula>$J7="No"</formula>
    </cfRule>
  </conditionalFormatting>
  <dataValidations count="1">
    <dataValidation type="list" allowBlank="1" showInputMessage="1" showErrorMessage="1" sqref="H7:H56 J7:J56" xr:uid="{5B680E5F-4496-49B4-A2CD-0565EA042AED}">
      <formula1>"Yes,No"</formula1>
    </dataValidation>
  </dataValidations>
  <pageMargins left="0.7" right="0.7" top="0.75" bottom="0.75" header="0.3" footer="0.3"/>
  <pageSetup orientation="portrait" r:id="rId1"/>
  <headerFooter>
    <oddHeader>&amp;A</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7B2A95-2C5B-4EFC-ACC9-67181520E345}">
          <x14:formula1>
            <xm:f>'Data Definitions'!$B$5:$B$11</xm:f>
          </x14:formula1>
          <xm:sqref>G7:G56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56AD-F6F9-44D9-9F0D-47763F9A7D65}">
  <sheetPr codeName="Sheet9"/>
  <dimension ref="A1:L30"/>
  <sheetViews>
    <sheetView workbookViewId="0"/>
  </sheetViews>
  <sheetFormatPr defaultColWidth="9.140625" defaultRowHeight="12.75" x14ac:dyDescent="0.2"/>
  <cols>
    <col min="1" max="1" width="1.140625" style="1" customWidth="1"/>
    <col min="2" max="2" width="9.140625" style="1"/>
    <col min="3" max="3" width="37" style="1" customWidth="1"/>
    <col min="4" max="4" width="11.28515625" style="1" customWidth="1"/>
    <col min="5" max="5" width="24.7109375" style="1" customWidth="1"/>
    <col min="6" max="6" width="39" style="1" customWidth="1"/>
    <col min="7" max="12" width="24.7109375" style="1" customWidth="1"/>
    <col min="13" max="16384" width="9.140625" style="1"/>
  </cols>
  <sheetData>
    <row r="1" spans="1:9" ht="15.75" customHeight="1" x14ac:dyDescent="0.2">
      <c r="A1" s="5"/>
      <c r="B1" s="50" t="s">
        <v>85</v>
      </c>
      <c r="C1" s="9"/>
      <c r="D1" s="5"/>
      <c r="E1" s="34"/>
      <c r="F1" s="34"/>
      <c r="G1" s="34"/>
      <c r="H1" s="93"/>
      <c r="I1" s="86"/>
    </row>
    <row r="2" spans="1:9" ht="15" x14ac:dyDescent="0.2">
      <c r="A2" s="5"/>
      <c r="B2" s="155" t="s">
        <v>87</v>
      </c>
      <c r="C2" s="45"/>
      <c r="D2" s="5"/>
      <c r="E2" s="34"/>
      <c r="F2" s="34"/>
      <c r="G2" s="34"/>
      <c r="H2" s="93"/>
      <c r="I2" s="86"/>
    </row>
    <row r="3" spans="1:9" ht="12.95" customHeight="1" x14ac:dyDescent="0.2">
      <c r="A3" s="5"/>
      <c r="B3" s="5"/>
      <c r="C3" s="5"/>
      <c r="D3" s="5"/>
      <c r="E3" s="34"/>
      <c r="F3" s="34"/>
      <c r="G3" s="34"/>
      <c r="H3" s="93"/>
    </row>
    <row r="4" spans="1:9" ht="30" x14ac:dyDescent="0.2">
      <c r="A4" s="5"/>
      <c r="B4" s="13" t="s">
        <v>5</v>
      </c>
      <c r="C4" s="21" t="s">
        <v>4</v>
      </c>
      <c r="D4" s="21" t="s">
        <v>35</v>
      </c>
      <c r="E4" s="5"/>
      <c r="F4" s="5"/>
      <c r="G4" s="5"/>
      <c r="H4" s="80" t="s">
        <v>15</v>
      </c>
    </row>
    <row r="5" spans="1:9" ht="24" x14ac:dyDescent="0.2">
      <c r="A5" s="5"/>
      <c r="B5" s="54" t="s">
        <v>24</v>
      </c>
      <c r="C5" s="11" t="s">
        <v>64</v>
      </c>
      <c r="D5" s="11" t="s">
        <v>63</v>
      </c>
      <c r="E5" s="5"/>
      <c r="F5" s="5"/>
      <c r="G5" s="5"/>
      <c r="H5" s="80"/>
    </row>
    <row r="6" spans="1:9" x14ac:dyDescent="0.2">
      <c r="A6" s="5"/>
      <c r="B6" s="25">
        <v>1</v>
      </c>
      <c r="C6" s="26" t="s">
        <v>31</v>
      </c>
      <c r="D6" s="129">
        <v>0.85</v>
      </c>
      <c r="E6" s="5"/>
      <c r="F6" s="5"/>
      <c r="G6" s="5"/>
    </row>
    <row r="7" spans="1:9" x14ac:dyDescent="0.2">
      <c r="A7" s="5"/>
      <c r="B7" s="25">
        <v>2</v>
      </c>
      <c r="C7" s="131" t="s">
        <v>59</v>
      </c>
      <c r="D7" s="130">
        <v>0.15</v>
      </c>
      <c r="E7" s="5"/>
      <c r="F7" s="5"/>
      <c r="G7" s="5"/>
    </row>
    <row r="8" spans="1:9" x14ac:dyDescent="0.2">
      <c r="A8" s="5"/>
      <c r="B8" s="25">
        <v>3</v>
      </c>
      <c r="C8" s="131"/>
      <c r="D8" s="130"/>
      <c r="E8" s="5"/>
      <c r="F8" s="5"/>
      <c r="G8" s="5"/>
    </row>
    <row r="9" spans="1:9" x14ac:dyDescent="0.2">
      <c r="A9" s="5"/>
      <c r="B9" s="25">
        <v>4</v>
      </c>
      <c r="C9" s="131"/>
      <c r="D9" s="130"/>
      <c r="E9" s="5"/>
      <c r="F9" s="5"/>
      <c r="G9" s="5"/>
    </row>
    <row r="10" spans="1:9" x14ac:dyDescent="0.2">
      <c r="A10" s="5"/>
      <c r="B10" s="25">
        <v>5</v>
      </c>
      <c r="C10" s="132"/>
      <c r="D10" s="130"/>
      <c r="E10" s="5"/>
      <c r="F10" s="5"/>
      <c r="G10" s="5"/>
    </row>
    <row r="11" spans="1:9" x14ac:dyDescent="0.2">
      <c r="A11" s="5"/>
      <c r="B11" s="25">
        <v>6</v>
      </c>
      <c r="C11" s="132"/>
      <c r="D11" s="130"/>
      <c r="E11" s="5"/>
      <c r="F11" s="12"/>
      <c r="G11" s="5"/>
    </row>
    <row r="12" spans="1:9" x14ac:dyDescent="0.2">
      <c r="A12" s="5"/>
      <c r="B12" s="8"/>
      <c r="C12" s="92" t="s">
        <v>6</v>
      </c>
      <c r="D12" s="23">
        <f>SUM(D6:D11)</f>
        <v>1</v>
      </c>
      <c r="E12" s="48" t="str">
        <f>IF(D12&lt;&gt;1,"Sum of criteria weights must equal 1","")</f>
        <v/>
      </c>
      <c r="F12" s="12"/>
      <c r="G12" s="5"/>
    </row>
    <row r="13" spans="1:9" x14ac:dyDescent="0.2">
      <c r="A13" s="5"/>
      <c r="B13" s="5"/>
      <c r="C13" s="5"/>
      <c r="D13" s="5"/>
      <c r="E13" s="5"/>
      <c r="F13" s="12"/>
      <c r="G13" s="5"/>
    </row>
    <row r="14" spans="1:9" x14ac:dyDescent="0.2">
      <c r="A14" s="5"/>
      <c r="B14" s="187" t="s">
        <v>61</v>
      </c>
      <c r="C14" s="187"/>
      <c r="D14" s="187"/>
      <c r="E14" s="187"/>
      <c r="F14" s="187"/>
      <c r="G14" s="5"/>
    </row>
    <row r="15" spans="1:9" x14ac:dyDescent="0.2">
      <c r="A15" s="5"/>
      <c r="B15" s="87" t="s">
        <v>62</v>
      </c>
      <c r="C15" s="12"/>
      <c r="D15" s="12"/>
      <c r="E15" s="12"/>
      <c r="F15" s="12"/>
      <c r="G15" s="5"/>
    </row>
    <row r="16" spans="1:9" x14ac:dyDescent="0.2">
      <c r="A16" s="5"/>
      <c r="B16" s="87" t="s">
        <v>60</v>
      </c>
      <c r="C16" s="12"/>
      <c r="D16" s="12"/>
      <c r="E16" s="12"/>
      <c r="F16" s="12"/>
      <c r="G16" s="5"/>
    </row>
    <row r="17" spans="1:12" x14ac:dyDescent="0.2">
      <c r="A17" s="5"/>
      <c r="B17" s="87" t="s">
        <v>41</v>
      </c>
      <c r="C17" s="12"/>
      <c r="D17" s="12"/>
      <c r="E17" s="12"/>
      <c r="F17" s="12"/>
      <c r="G17" s="12"/>
      <c r="H17" s="80"/>
      <c r="I17" s="80"/>
      <c r="J17" s="80"/>
      <c r="K17" s="80"/>
      <c r="L17" s="80"/>
    </row>
    <row r="18" spans="1:12" x14ac:dyDescent="0.2">
      <c r="A18" s="5"/>
      <c r="B18" s="87" t="s">
        <v>42</v>
      </c>
      <c r="C18" s="12"/>
      <c r="D18" s="12"/>
      <c r="E18" s="12"/>
      <c r="F18" s="12"/>
      <c r="G18" s="20"/>
      <c r="H18" s="24"/>
      <c r="I18" s="24"/>
      <c r="J18" s="24"/>
      <c r="K18" s="24"/>
      <c r="L18" s="24"/>
    </row>
    <row r="19" spans="1:12" x14ac:dyDescent="0.2">
      <c r="A19" s="5"/>
      <c r="B19" s="87" t="s">
        <v>43</v>
      </c>
      <c r="C19" s="12"/>
      <c r="D19" s="12"/>
      <c r="E19" s="12"/>
      <c r="F19" s="12"/>
      <c r="G19" s="20"/>
      <c r="H19" s="24"/>
      <c r="I19" s="24"/>
      <c r="J19" s="24"/>
      <c r="K19" s="24"/>
      <c r="L19" s="24"/>
    </row>
    <row r="20" spans="1:12" x14ac:dyDescent="0.2">
      <c r="A20" s="5"/>
      <c r="B20" s="87" t="s">
        <v>58</v>
      </c>
      <c r="C20" s="12"/>
      <c r="D20" s="12"/>
      <c r="E20" s="12"/>
      <c r="F20" s="12"/>
      <c r="G20" s="20"/>
      <c r="H20" s="24"/>
      <c r="I20" s="24"/>
      <c r="J20" s="24"/>
      <c r="K20" s="24"/>
      <c r="L20" s="24"/>
    </row>
    <row r="21" spans="1:12" x14ac:dyDescent="0.2">
      <c r="A21" s="5"/>
      <c r="B21" s="17"/>
      <c r="C21" s="17"/>
      <c r="D21" s="17"/>
      <c r="E21" s="17"/>
      <c r="F21" s="17"/>
      <c r="G21" s="5"/>
    </row>
    <row r="22" spans="1:12" x14ac:dyDescent="0.2">
      <c r="A22" s="5"/>
      <c r="B22" s="7" t="s">
        <v>65</v>
      </c>
      <c r="C22" s="17"/>
      <c r="D22" s="17"/>
      <c r="E22" s="17"/>
      <c r="F22" s="17"/>
      <c r="G22" s="5"/>
    </row>
    <row r="23" spans="1:12" x14ac:dyDescent="0.2">
      <c r="A23" s="5"/>
      <c r="B23" s="188" t="s">
        <v>66</v>
      </c>
      <c r="C23" s="188"/>
      <c r="D23" s="188"/>
      <c r="E23" s="188"/>
      <c r="F23" s="188"/>
      <c r="G23" s="5"/>
    </row>
    <row r="24" spans="1:12" x14ac:dyDescent="0.2">
      <c r="A24" s="5"/>
      <c r="B24" s="87" t="s">
        <v>67</v>
      </c>
      <c r="C24" s="88"/>
      <c r="D24" s="88"/>
      <c r="E24" s="88"/>
      <c r="F24" s="88"/>
      <c r="G24" s="5"/>
    </row>
    <row r="25" spans="1:12" x14ac:dyDescent="0.2">
      <c r="A25" s="5"/>
      <c r="B25" s="5"/>
      <c r="C25" s="5"/>
      <c r="D25" s="5"/>
      <c r="E25" s="5"/>
      <c r="F25" s="5"/>
      <c r="G25" s="5"/>
    </row>
    <row r="26" spans="1:12" x14ac:dyDescent="0.2">
      <c r="A26" s="5"/>
      <c r="B26" s="5"/>
      <c r="C26" s="5"/>
      <c r="D26" s="5"/>
      <c r="E26" s="5"/>
      <c r="F26" s="5"/>
      <c r="G26" s="5"/>
    </row>
    <row r="27" spans="1:12" x14ac:dyDescent="0.2">
      <c r="A27" s="5"/>
      <c r="B27" s="5"/>
      <c r="C27" s="5"/>
      <c r="D27" s="5"/>
      <c r="E27" s="5"/>
      <c r="F27" s="5"/>
      <c r="G27" s="5"/>
    </row>
    <row r="28" spans="1:12" x14ac:dyDescent="0.2">
      <c r="A28" s="5"/>
      <c r="B28" s="5"/>
      <c r="C28" s="5"/>
      <c r="D28" s="5"/>
      <c r="E28" s="5"/>
      <c r="F28" s="5"/>
      <c r="G28" s="5"/>
    </row>
    <row r="29" spans="1:12" x14ac:dyDescent="0.2">
      <c r="A29" s="5"/>
      <c r="B29" s="5"/>
      <c r="C29" s="5"/>
      <c r="D29" s="5"/>
      <c r="E29" s="5"/>
      <c r="F29" s="5"/>
      <c r="G29" s="5"/>
    </row>
    <row r="30" spans="1:12" x14ac:dyDescent="0.2">
      <c r="A30" s="5"/>
      <c r="B30" s="5"/>
      <c r="C30" s="5"/>
      <c r="D30" s="5"/>
      <c r="E30" s="5"/>
      <c r="F30" s="5"/>
      <c r="G30" s="5"/>
    </row>
  </sheetData>
  <sheetProtection sheet="1" objects="1" scenarios="1"/>
  <mergeCells count="2">
    <mergeCell ref="B14:F14"/>
    <mergeCell ref="B23:F23"/>
  </mergeCells>
  <pageMargins left="0.7" right="0.7" top="0.75" bottom="0.75" header="0.3" footer="0.3"/>
  <pageSetup orientation="portrait" r:id="rId1"/>
  <headerFooter>
    <oddHeader>&amp;A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874E9-4E7F-42B0-85EF-C22E346602CB}">
  <sheetPr codeName="Sheet10"/>
  <dimension ref="A1:S61"/>
  <sheetViews>
    <sheetView workbookViewId="0">
      <pane xSplit="3" ySplit="6" topLeftCell="D7" activePane="bottomRight" state="frozen"/>
      <selection pane="topRight" activeCell="C1" sqref="C1"/>
      <selection pane="bottomLeft" activeCell="A6" sqref="A6"/>
      <selection pane="bottomRight"/>
    </sheetView>
  </sheetViews>
  <sheetFormatPr defaultColWidth="9.140625" defaultRowHeight="12.75" x14ac:dyDescent="0.2"/>
  <cols>
    <col min="1" max="1" width="1.42578125" style="1" customWidth="1"/>
    <col min="2" max="2" width="9.7109375" style="1" customWidth="1"/>
    <col min="3" max="3" width="31.85546875" style="1" customWidth="1"/>
    <col min="4" max="4" width="16.5703125" style="1" customWidth="1"/>
    <col min="5" max="5" width="19.42578125" style="1" customWidth="1"/>
    <col min="6" max="6" width="13" style="1" customWidth="1"/>
    <col min="7" max="7" width="14.42578125" style="1" hidden="1" customWidth="1"/>
    <col min="8" max="8" width="5.5703125" style="1" customWidth="1"/>
    <col min="9" max="9" width="18.85546875" style="1" customWidth="1"/>
    <col min="10" max="10" width="5.5703125" style="1" customWidth="1"/>
    <col min="11" max="11" width="27" style="1" customWidth="1"/>
    <col min="12" max="12" width="18.5703125" style="1" customWidth="1"/>
    <col min="13" max="13" width="15.140625" style="1" customWidth="1"/>
    <col min="14" max="14" width="15.85546875" style="51" customWidth="1"/>
    <col min="15" max="16384" width="9.140625" style="1"/>
  </cols>
  <sheetData>
    <row r="1" spans="1:19" x14ac:dyDescent="0.2">
      <c r="A1" s="5"/>
      <c r="B1" s="5"/>
      <c r="C1" s="5"/>
      <c r="D1" s="5"/>
      <c r="E1" s="5"/>
      <c r="F1" s="5"/>
      <c r="G1" s="5"/>
      <c r="H1" s="5"/>
      <c r="I1" s="5"/>
      <c r="J1" s="5"/>
      <c r="K1" s="5"/>
      <c r="L1" s="5"/>
      <c r="M1" s="5"/>
      <c r="N1" s="9"/>
      <c r="O1" s="5"/>
      <c r="P1" s="5"/>
      <c r="Q1" s="5"/>
      <c r="R1" s="5"/>
      <c r="S1" s="5"/>
    </row>
    <row r="2" spans="1:19" ht="15" x14ac:dyDescent="0.25">
      <c r="B2" s="89" t="s">
        <v>68</v>
      </c>
      <c r="C2" s="5"/>
      <c r="D2" s="5"/>
      <c r="E2" s="5"/>
      <c r="F2" s="5"/>
      <c r="G2" s="5"/>
      <c r="H2" s="5"/>
      <c r="I2" s="5"/>
      <c r="J2" s="5"/>
      <c r="K2" s="5"/>
      <c r="L2" s="5"/>
      <c r="M2" s="5"/>
      <c r="N2" s="9"/>
      <c r="O2" s="5"/>
      <c r="P2" s="5"/>
      <c r="Q2" s="5"/>
      <c r="R2" s="5"/>
      <c r="S2" s="5"/>
    </row>
    <row r="3" spans="1:19" x14ac:dyDescent="0.2">
      <c r="A3" s="5"/>
      <c r="B3" s="155" t="s">
        <v>87</v>
      </c>
      <c r="C3" s="5"/>
      <c r="D3" s="5"/>
      <c r="E3" s="5"/>
      <c r="F3" s="5"/>
      <c r="G3" s="5"/>
      <c r="H3" s="5"/>
      <c r="I3" s="5"/>
      <c r="J3" s="5"/>
      <c r="K3" s="5"/>
      <c r="L3" s="17"/>
      <c r="M3" s="5"/>
      <c r="N3" s="9"/>
      <c r="O3" s="5"/>
      <c r="P3" s="5"/>
      <c r="Q3" s="5"/>
      <c r="R3" s="5"/>
      <c r="S3" s="5"/>
    </row>
    <row r="4" spans="1:19" x14ac:dyDescent="0.2">
      <c r="A4" s="5"/>
      <c r="B4" s="5"/>
      <c r="C4" s="5"/>
      <c r="D4" s="5"/>
      <c r="E4" s="5"/>
      <c r="F4" s="49"/>
      <c r="G4" s="49" t="s">
        <v>54</v>
      </c>
      <c r="H4" s="5"/>
      <c r="I4" s="5"/>
      <c r="J4" s="5"/>
      <c r="K4" s="5"/>
      <c r="L4" s="17"/>
      <c r="M4" s="5"/>
      <c r="N4" s="9"/>
      <c r="O4" s="5"/>
      <c r="P4" s="5"/>
      <c r="Q4" s="5"/>
      <c r="R4" s="5"/>
      <c r="S4" s="5"/>
    </row>
    <row r="5" spans="1:19" ht="45" x14ac:dyDescent="0.2">
      <c r="A5" s="5"/>
      <c r="B5" s="13" t="s">
        <v>0</v>
      </c>
      <c r="C5" s="13" t="s">
        <v>113</v>
      </c>
      <c r="D5" s="10" t="s">
        <v>36</v>
      </c>
      <c r="E5" s="10" t="s">
        <v>37</v>
      </c>
      <c r="F5" s="13" t="str">
        <f>"Estimated "&amp;$I$7&amp;"-year total cost"</f>
        <v>Estimated 10-year total cost</v>
      </c>
      <c r="G5" s="104" t="s">
        <v>38</v>
      </c>
      <c r="H5" s="5"/>
      <c r="I5" s="10" t="s">
        <v>69</v>
      </c>
      <c r="J5" s="5"/>
      <c r="K5" s="10" t="str">
        <f>"Enter dollar value breakpoints for "&amp;I7&amp;"-year total cost categories"</f>
        <v>Enter dollar value breakpoints for 10-year total cost categories</v>
      </c>
      <c r="L5" s="13" t="str">
        <f>"Estimated "&amp;$I$7&amp;"-year total cost"</f>
        <v>Estimated 10-year total cost</v>
      </c>
      <c r="M5" s="13" t="s">
        <v>38</v>
      </c>
      <c r="N5" s="45"/>
      <c r="O5" s="5"/>
      <c r="P5" s="5"/>
      <c r="Q5" s="5"/>
      <c r="R5" s="5"/>
      <c r="S5" s="5"/>
    </row>
    <row r="6" spans="1:19" ht="24" x14ac:dyDescent="0.2">
      <c r="A6" s="5"/>
      <c r="B6" s="54" t="s">
        <v>24</v>
      </c>
      <c r="C6" s="54" t="s">
        <v>33</v>
      </c>
      <c r="D6" s="11" t="s">
        <v>11</v>
      </c>
      <c r="E6" s="11" t="s">
        <v>11</v>
      </c>
      <c r="F6" s="37" t="s">
        <v>12</v>
      </c>
      <c r="G6" s="37" t="s">
        <v>12</v>
      </c>
      <c r="H6" s="14"/>
      <c r="I6" s="64" t="s">
        <v>26</v>
      </c>
      <c r="J6" s="14"/>
      <c r="K6" s="55" t="s">
        <v>77</v>
      </c>
      <c r="L6" s="54" t="s">
        <v>12</v>
      </c>
      <c r="M6" s="54" t="s">
        <v>24</v>
      </c>
      <c r="N6" s="9"/>
      <c r="O6" s="5"/>
      <c r="P6" s="5"/>
      <c r="Q6" s="5"/>
      <c r="R6" s="5"/>
      <c r="S6" s="5"/>
    </row>
    <row r="7" spans="1:19" ht="54.75" customHeight="1" x14ac:dyDescent="0.2">
      <c r="A7" s="5"/>
      <c r="B7" s="56">
        <v>1</v>
      </c>
      <c r="C7" s="91" t="str">
        <f>IF(ISBLANK(INDEX('2. Solution Risk Reduction'!$C$7:$C$56,MATCH(B7,'2. Solution Risk Reduction'!$B$7:$B$56,0))),"",INDEX('2. Solution Risk Reduction'!$C$7:$C$56,MATCH(B7,'2. Solution Risk Reduction'!$B$7:$B$56,0)))</f>
        <v>Friction damper</v>
      </c>
      <c r="D7" s="128">
        <v>900000</v>
      </c>
      <c r="E7" s="128">
        <v>40000</v>
      </c>
      <c r="F7" s="31">
        <f>IF(C7="","",D7+($I$7*E7))</f>
        <v>1300000</v>
      </c>
      <c r="G7" s="31" t="str">
        <f>IF(ISNUMBER(F7)=FALSE,"",IF(F7&gt;$K$7,$M$7,IF(F7&gt;$K$8,$M$8,IF(F7&gt;=$K$9,$M$9,$M$10))))</f>
        <v>High</v>
      </c>
      <c r="H7" s="5"/>
      <c r="I7" s="122">
        <v>10</v>
      </c>
      <c r="J7" s="5"/>
      <c r="K7" s="127">
        <v>500000</v>
      </c>
      <c r="L7" s="52" t="str">
        <f>"&gt; $"&amp;K7/1000&amp;"K"</f>
        <v>&gt; $500K</v>
      </c>
      <c r="M7" s="74" t="s">
        <v>20</v>
      </c>
      <c r="N7" s="46"/>
      <c r="O7" s="5"/>
      <c r="P7" s="5"/>
      <c r="Q7" s="5"/>
      <c r="R7" s="5"/>
      <c r="S7" s="5"/>
    </row>
    <row r="8" spans="1:19" ht="78.75" customHeight="1" x14ac:dyDescent="0.2">
      <c r="A8" s="5"/>
      <c r="B8" s="56">
        <v>2</v>
      </c>
      <c r="C8" s="91" t="str">
        <f>IF(ISBLANK(INDEX('2. Solution Risk Reduction'!$C$7:$C$56,MATCH(B8,'2. Solution Risk Reduction'!$B$7:$B$56,0))),"",INDEX('2. Solution Risk Reduction'!$C$7:$C$56,MATCH(B8,'2. Solution Risk Reduction'!$B$7:$B$56,0)))</f>
        <v>Conductivity controller</v>
      </c>
      <c r="D8" s="128">
        <v>10000</v>
      </c>
      <c r="E8" s="128">
        <v>10000</v>
      </c>
      <c r="F8" s="31">
        <f t="shared" ref="F8:F56" si="0">IF(C8="","",D8+($I$7*E8))</f>
        <v>110000</v>
      </c>
      <c r="G8" s="31" t="str">
        <f t="shared" ref="G8:G56" si="1">IF(ISNUMBER(F8)=FALSE,"",IF(F8&gt;$K$7,$M$7,IF(F8&gt;$K$8,$M$8,IF(F8&gt;=$K$9,$M$9,$M$10))))</f>
        <v>Low</v>
      </c>
      <c r="H8" s="5"/>
      <c r="I8" s="5"/>
      <c r="J8" s="5"/>
      <c r="K8" s="127">
        <v>250000</v>
      </c>
      <c r="L8" s="52" t="str">
        <f>"&gt; $"&amp;K8/1000&amp;"K to $"&amp;K7/1000&amp;"K"</f>
        <v>&gt; $250K to $500K</v>
      </c>
      <c r="M8" s="75" t="s">
        <v>18</v>
      </c>
      <c r="N8" s="46"/>
      <c r="O8" s="5"/>
      <c r="P8" s="5"/>
      <c r="Q8" s="5"/>
      <c r="R8" s="5"/>
      <c r="S8" s="5"/>
    </row>
    <row r="9" spans="1:19" ht="63.75" x14ac:dyDescent="0.2">
      <c r="A9" s="5"/>
      <c r="B9" s="56">
        <v>3</v>
      </c>
      <c r="C9" s="91" t="str">
        <f>IF(ISBLANK(INDEX('2. Solution Risk Reduction'!$C$7:$C$56,MATCH(B9,'2. Solution Risk Reduction'!$B$7:$B$56,0))),"",INDEX('2. Solution Risk Reduction'!$C$7:$C$56,MATCH(B9,'2. Solution Risk Reduction'!$B$7:$B$56,0)))</f>
        <v>Test and exercise mission duplication capability for data processing and analysis function.  Improve process to reduce time required to initiate capability.</v>
      </c>
      <c r="D9" s="128">
        <v>50000</v>
      </c>
      <c r="E9" s="128">
        <v>15000</v>
      </c>
      <c r="F9" s="31">
        <f t="shared" si="0"/>
        <v>200000</v>
      </c>
      <c r="G9" s="31" t="str">
        <f t="shared" si="1"/>
        <v>Low</v>
      </c>
      <c r="H9" s="5"/>
      <c r="I9" s="5"/>
      <c r="J9" s="5"/>
      <c r="K9" s="127">
        <v>100000</v>
      </c>
      <c r="L9" s="52" t="str">
        <f>"$"&amp;K9/1000&amp;"K to $"&amp;K8/1000&amp;"K"</f>
        <v>$100K to $250K</v>
      </c>
      <c r="M9" s="76" t="s">
        <v>22</v>
      </c>
      <c r="N9" s="46"/>
      <c r="O9" s="5"/>
      <c r="P9" s="5"/>
      <c r="Q9" s="5"/>
      <c r="R9" s="5"/>
      <c r="S9" s="5"/>
    </row>
    <row r="10" spans="1:19" ht="51" x14ac:dyDescent="0.2">
      <c r="A10" s="5"/>
      <c r="B10" s="56">
        <v>4</v>
      </c>
      <c r="C10" s="91" t="str">
        <f>IF(ISBLANK(INDEX('2. Solution Risk Reduction'!$C$7:$C$56,MATCH(B10,'2. Solution Risk Reduction'!$B$7:$B$56,0))),"",INDEX('2. Solution Risk Reduction'!$C$7:$C$56,MATCH(B10,'2. Solution Risk Reduction'!$B$7:$B$56,0)))</f>
        <v>Solution set:  friction damper + conductivity controller + enhancement of mission duplication capability.</v>
      </c>
      <c r="D10" s="128">
        <v>960000</v>
      </c>
      <c r="E10" s="128">
        <v>65000</v>
      </c>
      <c r="F10" s="31">
        <f t="shared" si="0"/>
        <v>1610000</v>
      </c>
      <c r="G10" s="31" t="str">
        <f t="shared" si="1"/>
        <v>High</v>
      </c>
      <c r="H10" s="5"/>
      <c r="I10" s="5"/>
      <c r="J10" s="5"/>
      <c r="K10" s="52"/>
      <c r="L10" s="52" t="str">
        <f>"&lt; $"&amp;K9/1000&amp;"K"</f>
        <v>&lt; $100K</v>
      </c>
      <c r="M10" s="77" t="s">
        <v>21</v>
      </c>
      <c r="N10" s="46"/>
      <c r="O10" s="5"/>
      <c r="P10" s="5"/>
      <c r="Q10" s="5"/>
      <c r="R10" s="5"/>
      <c r="S10" s="5"/>
    </row>
    <row r="11" spans="1:19" x14ac:dyDescent="0.2">
      <c r="A11" s="5"/>
      <c r="B11" s="56">
        <v>5</v>
      </c>
      <c r="C11" s="91" t="str">
        <f>IF(ISBLANK(INDEX('2. Solution Risk Reduction'!$C$7:$C$56,MATCH(B11,'2. Solution Risk Reduction'!$B$7:$B$56,0))),"",INDEX('2. Solution Risk Reduction'!$C$7:$C$56,MATCH(B11,'2. Solution Risk Reduction'!$B$7:$B$56,0)))</f>
        <v/>
      </c>
      <c r="D11" s="128"/>
      <c r="E11" s="128"/>
      <c r="F11" s="31" t="str">
        <f t="shared" si="0"/>
        <v/>
      </c>
      <c r="G11" s="31" t="str">
        <f t="shared" si="1"/>
        <v/>
      </c>
      <c r="H11" s="5"/>
      <c r="I11" s="5"/>
      <c r="J11" s="5"/>
      <c r="K11" s="5"/>
      <c r="L11" s="5"/>
      <c r="M11" s="5"/>
      <c r="N11" s="9"/>
      <c r="O11" s="5"/>
      <c r="P11" s="5"/>
      <c r="Q11" s="5"/>
      <c r="R11" s="5"/>
      <c r="S11" s="5"/>
    </row>
    <row r="12" spans="1:19" x14ac:dyDescent="0.2">
      <c r="A12" s="5"/>
      <c r="B12" s="56">
        <v>6</v>
      </c>
      <c r="C12" s="91"/>
      <c r="D12" s="128"/>
      <c r="E12" s="128"/>
      <c r="F12" s="31" t="str">
        <f t="shared" si="0"/>
        <v/>
      </c>
      <c r="G12" s="31" t="str">
        <f t="shared" si="1"/>
        <v/>
      </c>
      <c r="H12" s="5"/>
      <c r="I12" s="5"/>
      <c r="J12" s="5"/>
      <c r="K12" s="5"/>
      <c r="L12" s="5"/>
      <c r="M12" s="5"/>
      <c r="N12" s="9"/>
      <c r="O12" s="5"/>
      <c r="P12" s="5"/>
      <c r="Q12" s="5"/>
      <c r="R12" s="5"/>
      <c r="S12" s="5"/>
    </row>
    <row r="13" spans="1:19" x14ac:dyDescent="0.2">
      <c r="A13" s="5"/>
      <c r="B13" s="56">
        <v>7</v>
      </c>
      <c r="C13" s="91" t="str">
        <f>IF(ISBLANK(INDEX('2. Solution Risk Reduction'!$C$7:$C$56,MATCH(B13,'2. Solution Risk Reduction'!$B$7:$B$56,0))),"",INDEX('2. Solution Risk Reduction'!$C$7:$C$56,MATCH(B13,'2. Solution Risk Reduction'!$B$7:$B$56,0)))</f>
        <v/>
      </c>
      <c r="D13" s="128"/>
      <c r="E13" s="128"/>
      <c r="F13" s="31" t="str">
        <f t="shared" si="0"/>
        <v/>
      </c>
      <c r="G13" s="31" t="str">
        <f t="shared" si="1"/>
        <v/>
      </c>
      <c r="H13" s="5"/>
      <c r="I13" s="5"/>
      <c r="J13" s="5"/>
      <c r="K13" s="5"/>
      <c r="L13" s="5"/>
      <c r="M13" s="5"/>
      <c r="N13" s="9"/>
      <c r="O13" s="5"/>
      <c r="P13" s="5"/>
      <c r="Q13" s="5"/>
      <c r="R13" s="5"/>
      <c r="S13" s="5"/>
    </row>
    <row r="14" spans="1:19" x14ac:dyDescent="0.2">
      <c r="A14" s="5"/>
      <c r="B14" s="56">
        <v>8</v>
      </c>
      <c r="C14" s="91" t="str">
        <f>IF(ISBLANK(INDEX('2. Solution Risk Reduction'!$C$7:$C$56,MATCH(B14,'2. Solution Risk Reduction'!$B$7:$B$56,0))),"",INDEX('2. Solution Risk Reduction'!$C$7:$C$56,MATCH(B14,'2. Solution Risk Reduction'!$B$7:$B$56,0)))</f>
        <v/>
      </c>
      <c r="D14" s="128"/>
      <c r="E14" s="128"/>
      <c r="F14" s="31" t="str">
        <f t="shared" si="0"/>
        <v/>
      </c>
      <c r="G14" s="31" t="str">
        <f t="shared" si="1"/>
        <v/>
      </c>
      <c r="H14" s="5"/>
      <c r="I14" s="5"/>
      <c r="J14" s="5"/>
      <c r="K14" s="5"/>
      <c r="L14" s="5"/>
      <c r="M14" s="5"/>
      <c r="N14" s="9"/>
      <c r="O14" s="5"/>
      <c r="P14" s="5"/>
      <c r="Q14" s="5"/>
      <c r="R14" s="5"/>
      <c r="S14" s="5"/>
    </row>
    <row r="15" spans="1:19" x14ac:dyDescent="0.2">
      <c r="A15" s="5"/>
      <c r="B15" s="56">
        <v>9</v>
      </c>
      <c r="C15" s="91" t="str">
        <f>IF(ISBLANK(INDEX('2. Solution Risk Reduction'!$C$7:$C$56,MATCH(B15,'2. Solution Risk Reduction'!$B$7:$B$56,0))),"",INDEX('2. Solution Risk Reduction'!$C$7:$C$56,MATCH(B15,'2. Solution Risk Reduction'!$B$7:$B$56,0)))</f>
        <v/>
      </c>
      <c r="D15" s="128"/>
      <c r="E15" s="128"/>
      <c r="F15" s="31" t="str">
        <f t="shared" si="0"/>
        <v/>
      </c>
      <c r="G15" s="31" t="str">
        <f t="shared" si="1"/>
        <v/>
      </c>
      <c r="H15" s="5"/>
      <c r="I15" s="5"/>
      <c r="J15" s="5"/>
      <c r="K15" s="5"/>
      <c r="L15" s="5"/>
      <c r="M15" s="5"/>
      <c r="N15" s="9"/>
      <c r="O15" s="5"/>
      <c r="P15" s="5"/>
      <c r="Q15" s="5"/>
      <c r="R15" s="5"/>
      <c r="S15" s="5"/>
    </row>
    <row r="16" spans="1:19" x14ac:dyDescent="0.2">
      <c r="A16" s="5"/>
      <c r="B16" s="56">
        <v>10</v>
      </c>
      <c r="C16" s="91" t="str">
        <f>IF(ISBLANK(INDEX('2. Solution Risk Reduction'!$C$7:$C$56,MATCH(B16,'2. Solution Risk Reduction'!$B$7:$B$56,0))),"",INDEX('2. Solution Risk Reduction'!$C$7:$C$56,MATCH(B16,'2. Solution Risk Reduction'!$B$7:$B$56,0)))</f>
        <v/>
      </c>
      <c r="D16" s="128"/>
      <c r="E16" s="128"/>
      <c r="F16" s="31" t="str">
        <f t="shared" si="0"/>
        <v/>
      </c>
      <c r="G16" s="31" t="str">
        <f t="shared" si="1"/>
        <v/>
      </c>
      <c r="H16" s="5"/>
      <c r="I16" s="5"/>
      <c r="J16" s="5"/>
      <c r="K16" s="5"/>
      <c r="L16" s="5"/>
      <c r="M16" s="5"/>
      <c r="N16" s="9"/>
      <c r="O16" s="5"/>
      <c r="P16" s="5"/>
      <c r="Q16" s="5"/>
      <c r="R16" s="5"/>
      <c r="S16" s="5"/>
    </row>
    <row r="17" spans="1:19" x14ac:dyDescent="0.2">
      <c r="A17" s="5"/>
      <c r="B17" s="56">
        <v>11</v>
      </c>
      <c r="C17" s="91" t="str">
        <f>IF(ISBLANK(INDEX('2. Solution Risk Reduction'!$C$7:$C$56,MATCH(B17,'2. Solution Risk Reduction'!$B$7:$B$56,0))),"",INDEX('2. Solution Risk Reduction'!$C$7:$C$56,MATCH(B17,'2. Solution Risk Reduction'!$B$7:$B$56,0)))</f>
        <v/>
      </c>
      <c r="D17" s="128"/>
      <c r="E17" s="128"/>
      <c r="F17" s="31" t="str">
        <f t="shared" si="0"/>
        <v/>
      </c>
      <c r="G17" s="31" t="str">
        <f t="shared" si="1"/>
        <v/>
      </c>
      <c r="H17" s="5"/>
      <c r="I17" s="5"/>
      <c r="J17" s="5"/>
      <c r="K17" s="5"/>
      <c r="L17" s="5"/>
      <c r="M17" s="5"/>
      <c r="N17" s="9"/>
      <c r="O17" s="5"/>
      <c r="P17" s="5"/>
      <c r="Q17" s="5"/>
      <c r="R17" s="5"/>
      <c r="S17" s="5"/>
    </row>
    <row r="18" spans="1:19" x14ac:dyDescent="0.2">
      <c r="A18" s="5"/>
      <c r="B18" s="56">
        <v>12</v>
      </c>
      <c r="C18" s="91" t="str">
        <f>IF(ISBLANK(INDEX('2. Solution Risk Reduction'!$C$7:$C$56,MATCH(B18,'2. Solution Risk Reduction'!$B$7:$B$56,0))),"",INDEX('2. Solution Risk Reduction'!$C$7:$C$56,MATCH(B18,'2. Solution Risk Reduction'!$B$7:$B$56,0)))</f>
        <v/>
      </c>
      <c r="D18" s="127"/>
      <c r="E18" s="127"/>
      <c r="F18" s="31" t="str">
        <f t="shared" si="0"/>
        <v/>
      </c>
      <c r="G18" s="31" t="str">
        <f t="shared" si="1"/>
        <v/>
      </c>
      <c r="H18" s="5"/>
      <c r="I18" s="5"/>
      <c r="J18" s="5"/>
      <c r="K18" s="5"/>
      <c r="L18" s="5"/>
      <c r="M18" s="5"/>
      <c r="N18" s="9"/>
      <c r="O18" s="5"/>
      <c r="P18" s="5"/>
      <c r="Q18" s="5"/>
      <c r="R18" s="5"/>
      <c r="S18" s="5"/>
    </row>
    <row r="19" spans="1:19" x14ac:dyDescent="0.2">
      <c r="A19" s="5"/>
      <c r="B19" s="56">
        <v>13</v>
      </c>
      <c r="C19" s="91" t="str">
        <f>IF(ISBLANK(INDEX('2. Solution Risk Reduction'!$C$7:$C$56,MATCH(B19,'2. Solution Risk Reduction'!$B$7:$B$56,0))),"",INDEX('2. Solution Risk Reduction'!$C$7:$C$56,MATCH(B19,'2. Solution Risk Reduction'!$B$7:$B$56,0)))</f>
        <v/>
      </c>
      <c r="D19" s="127"/>
      <c r="E19" s="127"/>
      <c r="F19" s="31" t="str">
        <f t="shared" si="0"/>
        <v/>
      </c>
      <c r="G19" s="31" t="str">
        <f t="shared" si="1"/>
        <v/>
      </c>
      <c r="H19" s="5"/>
      <c r="I19" s="5"/>
      <c r="J19" s="5"/>
      <c r="K19" s="5"/>
      <c r="L19" s="5"/>
      <c r="M19" s="5"/>
      <c r="N19" s="9"/>
      <c r="O19" s="5"/>
      <c r="P19" s="5"/>
      <c r="Q19" s="5"/>
      <c r="R19" s="5"/>
      <c r="S19" s="5"/>
    </row>
    <row r="20" spans="1:19" x14ac:dyDescent="0.2">
      <c r="A20" s="5"/>
      <c r="B20" s="56">
        <v>14</v>
      </c>
      <c r="C20" s="91" t="str">
        <f>IF(ISBLANK(INDEX('2. Solution Risk Reduction'!$C$7:$C$56,MATCH(B20,'2. Solution Risk Reduction'!$B$7:$B$56,0))),"",INDEX('2. Solution Risk Reduction'!$C$7:$C$56,MATCH(B20,'2. Solution Risk Reduction'!$B$7:$B$56,0)))</f>
        <v/>
      </c>
      <c r="D20" s="127"/>
      <c r="E20" s="127"/>
      <c r="F20" s="31" t="str">
        <f t="shared" si="0"/>
        <v/>
      </c>
      <c r="G20" s="31" t="str">
        <f t="shared" si="1"/>
        <v/>
      </c>
      <c r="H20" s="5"/>
      <c r="I20" s="5"/>
      <c r="J20" s="5"/>
      <c r="K20" s="5"/>
      <c r="L20" s="5"/>
      <c r="M20" s="5"/>
      <c r="N20" s="9"/>
      <c r="O20" s="5"/>
      <c r="P20" s="5"/>
      <c r="Q20" s="5"/>
      <c r="R20" s="5"/>
      <c r="S20" s="5"/>
    </row>
    <row r="21" spans="1:19" x14ac:dyDescent="0.2">
      <c r="A21" s="5"/>
      <c r="B21" s="56">
        <v>15</v>
      </c>
      <c r="C21" s="91" t="str">
        <f>IF(ISBLANK(INDEX('2. Solution Risk Reduction'!$C$7:$C$56,MATCH(B21,'2. Solution Risk Reduction'!$B$7:$B$56,0))),"",INDEX('2. Solution Risk Reduction'!$C$7:$C$56,MATCH(B21,'2. Solution Risk Reduction'!$B$7:$B$56,0)))</f>
        <v/>
      </c>
      <c r="D21" s="127"/>
      <c r="E21" s="127"/>
      <c r="F21" s="31" t="str">
        <f t="shared" si="0"/>
        <v/>
      </c>
      <c r="G21" s="31" t="str">
        <f t="shared" si="1"/>
        <v/>
      </c>
      <c r="H21" s="5"/>
      <c r="I21" s="5"/>
      <c r="J21" s="5"/>
      <c r="K21" s="5"/>
      <c r="L21" s="5"/>
      <c r="M21" s="5"/>
      <c r="N21" s="9"/>
      <c r="O21" s="5"/>
      <c r="P21" s="5"/>
      <c r="Q21" s="5"/>
      <c r="R21" s="5"/>
      <c r="S21" s="5"/>
    </row>
    <row r="22" spans="1:19" x14ac:dyDescent="0.2">
      <c r="A22" s="5"/>
      <c r="B22" s="56">
        <v>16</v>
      </c>
      <c r="C22" s="91" t="str">
        <f>IF(ISBLANK(INDEX('2. Solution Risk Reduction'!$C$7:$C$56,MATCH(B22,'2. Solution Risk Reduction'!$B$7:$B$56,0))),"",INDEX('2. Solution Risk Reduction'!$C$7:$C$56,MATCH(B22,'2. Solution Risk Reduction'!$B$7:$B$56,0)))</f>
        <v/>
      </c>
      <c r="D22" s="127"/>
      <c r="E22" s="127"/>
      <c r="F22" s="31" t="str">
        <f t="shared" si="0"/>
        <v/>
      </c>
      <c r="G22" s="31" t="str">
        <f t="shared" si="1"/>
        <v/>
      </c>
      <c r="H22" s="5"/>
      <c r="I22" s="5"/>
      <c r="J22" s="5"/>
      <c r="K22" s="5"/>
      <c r="L22" s="5"/>
      <c r="M22" s="5"/>
      <c r="N22" s="9"/>
      <c r="O22" s="5"/>
      <c r="P22" s="5"/>
      <c r="Q22" s="5"/>
      <c r="R22" s="5"/>
      <c r="S22" s="5"/>
    </row>
    <row r="23" spans="1:19" x14ac:dyDescent="0.2">
      <c r="A23" s="5"/>
      <c r="B23" s="56">
        <v>17</v>
      </c>
      <c r="C23" s="91" t="str">
        <f>IF(ISBLANK(INDEX('2. Solution Risk Reduction'!$C$7:$C$56,MATCH(B23,'2. Solution Risk Reduction'!$B$7:$B$56,0))),"",INDEX('2. Solution Risk Reduction'!$C$7:$C$56,MATCH(B23,'2. Solution Risk Reduction'!$B$7:$B$56,0)))</f>
        <v/>
      </c>
      <c r="D23" s="127"/>
      <c r="E23" s="127"/>
      <c r="F23" s="31" t="str">
        <f t="shared" si="0"/>
        <v/>
      </c>
      <c r="G23" s="31" t="str">
        <f t="shared" si="1"/>
        <v/>
      </c>
      <c r="H23" s="5"/>
      <c r="I23" s="5"/>
      <c r="J23" s="5"/>
      <c r="K23" s="5"/>
      <c r="L23" s="5"/>
      <c r="M23" s="5"/>
      <c r="N23" s="9"/>
      <c r="O23" s="5"/>
      <c r="P23" s="5"/>
      <c r="Q23" s="5"/>
      <c r="R23" s="5"/>
      <c r="S23" s="5"/>
    </row>
    <row r="24" spans="1:19" x14ac:dyDescent="0.2">
      <c r="A24" s="5"/>
      <c r="B24" s="56">
        <v>18</v>
      </c>
      <c r="C24" s="91" t="str">
        <f>IF(ISBLANK(INDEX('2. Solution Risk Reduction'!$C$7:$C$56,MATCH(B24,'2. Solution Risk Reduction'!$B$7:$B$56,0))),"",INDEX('2. Solution Risk Reduction'!$C$7:$C$56,MATCH(B24,'2. Solution Risk Reduction'!$B$7:$B$56,0)))</f>
        <v/>
      </c>
      <c r="D24" s="127"/>
      <c r="E24" s="127"/>
      <c r="F24" s="31" t="str">
        <f t="shared" si="0"/>
        <v/>
      </c>
      <c r="G24" s="31" t="str">
        <f t="shared" si="1"/>
        <v/>
      </c>
      <c r="H24" s="5"/>
      <c r="I24" s="5"/>
      <c r="J24" s="5"/>
      <c r="K24" s="5"/>
      <c r="L24" s="5"/>
      <c r="M24" s="5"/>
      <c r="N24" s="9"/>
      <c r="O24" s="5"/>
      <c r="P24" s="5"/>
      <c r="Q24" s="5"/>
      <c r="R24" s="5"/>
      <c r="S24" s="5"/>
    </row>
    <row r="25" spans="1:19" x14ac:dyDescent="0.2">
      <c r="A25" s="5"/>
      <c r="B25" s="56">
        <v>19</v>
      </c>
      <c r="C25" s="91" t="str">
        <f>IF(ISBLANK(INDEX('2. Solution Risk Reduction'!$C$7:$C$56,MATCH(B25,'2. Solution Risk Reduction'!$B$7:$B$56,0))),"",INDEX('2. Solution Risk Reduction'!$C$7:$C$56,MATCH(B25,'2. Solution Risk Reduction'!$B$7:$B$56,0)))</f>
        <v/>
      </c>
      <c r="D25" s="127"/>
      <c r="E25" s="127"/>
      <c r="F25" s="31" t="str">
        <f t="shared" si="0"/>
        <v/>
      </c>
      <c r="G25" s="31" t="str">
        <f t="shared" si="1"/>
        <v/>
      </c>
      <c r="H25" s="5"/>
      <c r="I25" s="5"/>
      <c r="J25" s="5"/>
      <c r="K25" s="5"/>
      <c r="L25" s="5"/>
      <c r="M25" s="5"/>
      <c r="N25" s="9"/>
      <c r="O25" s="5"/>
      <c r="P25" s="5"/>
      <c r="Q25" s="5"/>
      <c r="R25" s="5"/>
      <c r="S25" s="5"/>
    </row>
    <row r="26" spans="1:19" x14ac:dyDescent="0.2">
      <c r="A26" s="5"/>
      <c r="B26" s="56">
        <v>20</v>
      </c>
      <c r="C26" s="91" t="str">
        <f>IF(ISBLANK(INDEX('2. Solution Risk Reduction'!$C$7:$C$56,MATCH(B26,'2. Solution Risk Reduction'!$B$7:$B$56,0))),"",INDEX('2. Solution Risk Reduction'!$C$7:$C$56,MATCH(B26,'2. Solution Risk Reduction'!$B$7:$B$56,0)))</f>
        <v/>
      </c>
      <c r="D26" s="127"/>
      <c r="E26" s="127"/>
      <c r="F26" s="31" t="str">
        <f t="shared" si="0"/>
        <v/>
      </c>
      <c r="G26" s="31" t="str">
        <f t="shared" si="1"/>
        <v/>
      </c>
      <c r="H26" s="5"/>
      <c r="I26" s="5"/>
      <c r="J26" s="5"/>
      <c r="K26" s="5"/>
      <c r="L26" s="5"/>
      <c r="M26" s="5"/>
      <c r="N26" s="9"/>
      <c r="O26" s="5"/>
      <c r="P26" s="5"/>
      <c r="Q26" s="5"/>
      <c r="R26" s="5"/>
      <c r="S26" s="5"/>
    </row>
    <row r="27" spans="1:19" x14ac:dyDescent="0.2">
      <c r="A27" s="5"/>
      <c r="B27" s="56">
        <v>21</v>
      </c>
      <c r="C27" s="91" t="str">
        <f>IF(ISBLANK(INDEX('2. Solution Risk Reduction'!$C$7:$C$56,MATCH(B27,'2. Solution Risk Reduction'!$B$7:$B$56,0))),"",INDEX('2. Solution Risk Reduction'!$C$7:$C$56,MATCH(B27,'2. Solution Risk Reduction'!$B$7:$B$56,0)))</f>
        <v/>
      </c>
      <c r="D27" s="127"/>
      <c r="E27" s="127"/>
      <c r="F27" s="31" t="str">
        <f t="shared" si="0"/>
        <v/>
      </c>
      <c r="G27" s="31" t="str">
        <f t="shared" si="1"/>
        <v/>
      </c>
      <c r="H27" s="5"/>
      <c r="I27" s="5"/>
      <c r="J27" s="5"/>
      <c r="K27" s="5"/>
      <c r="L27" s="5"/>
      <c r="M27" s="5"/>
      <c r="N27" s="9"/>
      <c r="O27" s="5"/>
      <c r="P27" s="5"/>
      <c r="Q27" s="5"/>
      <c r="R27" s="5"/>
      <c r="S27" s="5"/>
    </row>
    <row r="28" spans="1:19" x14ac:dyDescent="0.2">
      <c r="A28" s="5"/>
      <c r="B28" s="56">
        <v>22</v>
      </c>
      <c r="C28" s="91" t="str">
        <f>IF(ISBLANK(INDEX('2. Solution Risk Reduction'!$C$7:$C$56,MATCH(B28,'2. Solution Risk Reduction'!$B$7:$B$56,0))),"",INDEX('2. Solution Risk Reduction'!$C$7:$C$56,MATCH(B28,'2. Solution Risk Reduction'!$B$7:$B$56,0)))</f>
        <v/>
      </c>
      <c r="D28" s="127"/>
      <c r="E28" s="127"/>
      <c r="F28" s="31" t="str">
        <f t="shared" si="0"/>
        <v/>
      </c>
      <c r="G28" s="31" t="str">
        <f t="shared" si="1"/>
        <v/>
      </c>
      <c r="H28" s="5"/>
      <c r="I28" s="5"/>
      <c r="J28" s="5"/>
      <c r="K28" s="5"/>
      <c r="L28" s="5"/>
      <c r="M28" s="5"/>
      <c r="N28" s="9"/>
      <c r="O28" s="5"/>
      <c r="P28" s="5"/>
      <c r="Q28" s="5"/>
      <c r="R28" s="5"/>
      <c r="S28" s="5"/>
    </row>
    <row r="29" spans="1:19" x14ac:dyDescent="0.2">
      <c r="A29" s="5"/>
      <c r="B29" s="56">
        <v>23</v>
      </c>
      <c r="C29" s="91" t="str">
        <f>IF(ISBLANK(INDEX('2. Solution Risk Reduction'!$C$7:$C$56,MATCH(B29,'2. Solution Risk Reduction'!$B$7:$B$56,0))),"",INDEX('2. Solution Risk Reduction'!$C$7:$C$56,MATCH(B29,'2. Solution Risk Reduction'!$B$7:$B$56,0)))</f>
        <v/>
      </c>
      <c r="D29" s="127"/>
      <c r="E29" s="127"/>
      <c r="F29" s="31" t="str">
        <f t="shared" si="0"/>
        <v/>
      </c>
      <c r="G29" s="31" t="str">
        <f t="shared" si="1"/>
        <v/>
      </c>
      <c r="H29" s="5"/>
      <c r="I29" s="5"/>
      <c r="J29" s="5"/>
      <c r="K29" s="5"/>
      <c r="L29" s="5"/>
      <c r="M29" s="5"/>
      <c r="N29" s="9"/>
      <c r="O29" s="5"/>
      <c r="P29" s="5"/>
      <c r="Q29" s="5"/>
      <c r="R29" s="5"/>
      <c r="S29" s="5"/>
    </row>
    <row r="30" spans="1:19" x14ac:dyDescent="0.2">
      <c r="A30" s="5"/>
      <c r="B30" s="56">
        <v>24</v>
      </c>
      <c r="C30" s="91" t="str">
        <f>IF(ISBLANK(INDEX('2. Solution Risk Reduction'!$C$7:$C$56,MATCH(B30,'2. Solution Risk Reduction'!$B$7:$B$56,0))),"",INDEX('2. Solution Risk Reduction'!$C$7:$C$56,MATCH(B30,'2. Solution Risk Reduction'!$B$7:$B$56,0)))</f>
        <v/>
      </c>
      <c r="D30" s="127"/>
      <c r="E30" s="127"/>
      <c r="F30" s="31" t="str">
        <f t="shared" si="0"/>
        <v/>
      </c>
      <c r="G30" s="31" t="str">
        <f t="shared" si="1"/>
        <v/>
      </c>
      <c r="H30" s="5"/>
      <c r="I30" s="5"/>
      <c r="J30" s="5"/>
      <c r="K30" s="5"/>
      <c r="L30" s="5"/>
      <c r="M30" s="5"/>
      <c r="N30" s="9"/>
      <c r="O30" s="5"/>
      <c r="P30" s="5"/>
      <c r="Q30" s="5"/>
      <c r="R30" s="5"/>
      <c r="S30" s="5"/>
    </row>
    <row r="31" spans="1:19" x14ac:dyDescent="0.2">
      <c r="A31" s="5"/>
      <c r="B31" s="56">
        <v>25</v>
      </c>
      <c r="C31" s="91" t="str">
        <f>IF(ISBLANK(INDEX('2. Solution Risk Reduction'!$C$7:$C$56,MATCH(B31,'2. Solution Risk Reduction'!$B$7:$B$56,0))),"",INDEX('2. Solution Risk Reduction'!$C$7:$C$56,MATCH(B31,'2. Solution Risk Reduction'!$B$7:$B$56,0)))</f>
        <v/>
      </c>
      <c r="D31" s="127"/>
      <c r="E31" s="127"/>
      <c r="F31" s="31" t="str">
        <f t="shared" si="0"/>
        <v/>
      </c>
      <c r="G31" s="31" t="str">
        <f t="shared" si="1"/>
        <v/>
      </c>
      <c r="H31" s="5"/>
      <c r="I31" s="5"/>
      <c r="J31" s="5"/>
      <c r="K31" s="5"/>
      <c r="L31" s="5"/>
      <c r="M31" s="5"/>
      <c r="N31" s="9"/>
      <c r="O31" s="5"/>
      <c r="P31" s="5"/>
      <c r="Q31" s="5"/>
      <c r="R31" s="5"/>
      <c r="S31" s="5"/>
    </row>
    <row r="32" spans="1:19" x14ac:dyDescent="0.2">
      <c r="A32" s="5"/>
      <c r="B32" s="56">
        <v>26</v>
      </c>
      <c r="C32" s="91" t="str">
        <f>IF(ISBLANK(INDEX('2. Solution Risk Reduction'!$C$7:$C$56,MATCH(B32,'2. Solution Risk Reduction'!$B$7:$B$56,0))),"",INDEX('2. Solution Risk Reduction'!$C$7:$C$56,MATCH(B32,'2. Solution Risk Reduction'!$B$7:$B$56,0)))</f>
        <v/>
      </c>
      <c r="D32" s="127"/>
      <c r="E32" s="127"/>
      <c r="F32" s="31" t="str">
        <f t="shared" si="0"/>
        <v/>
      </c>
      <c r="G32" s="31" t="str">
        <f t="shared" si="1"/>
        <v/>
      </c>
      <c r="H32" s="5"/>
      <c r="I32" s="5"/>
      <c r="J32" s="5"/>
      <c r="K32" s="5"/>
      <c r="L32" s="5"/>
      <c r="M32" s="5"/>
      <c r="N32" s="9"/>
      <c r="O32" s="5"/>
      <c r="P32" s="5"/>
      <c r="Q32" s="5"/>
      <c r="R32" s="5"/>
      <c r="S32" s="5"/>
    </row>
    <row r="33" spans="1:19" x14ac:dyDescent="0.2">
      <c r="A33" s="5"/>
      <c r="B33" s="56">
        <v>27</v>
      </c>
      <c r="C33" s="91" t="str">
        <f>IF(ISBLANK(INDEX('2. Solution Risk Reduction'!$C$7:$C$56,MATCH(B33,'2. Solution Risk Reduction'!$B$7:$B$56,0))),"",INDEX('2. Solution Risk Reduction'!$C$7:$C$56,MATCH(B33,'2. Solution Risk Reduction'!$B$7:$B$56,0)))</f>
        <v/>
      </c>
      <c r="D33" s="127"/>
      <c r="E33" s="127"/>
      <c r="F33" s="31" t="str">
        <f t="shared" si="0"/>
        <v/>
      </c>
      <c r="G33" s="31" t="str">
        <f t="shared" si="1"/>
        <v/>
      </c>
      <c r="H33" s="5"/>
      <c r="I33" s="5"/>
      <c r="J33" s="5"/>
      <c r="K33" s="5"/>
      <c r="L33" s="5"/>
      <c r="M33" s="5"/>
      <c r="N33" s="9"/>
      <c r="O33" s="5"/>
      <c r="P33" s="5"/>
      <c r="Q33" s="5"/>
      <c r="R33" s="5"/>
      <c r="S33" s="5"/>
    </row>
    <row r="34" spans="1:19" x14ac:dyDescent="0.2">
      <c r="A34" s="5"/>
      <c r="B34" s="56">
        <v>28</v>
      </c>
      <c r="C34" s="91" t="str">
        <f>IF(ISBLANK(INDEX('2. Solution Risk Reduction'!$C$7:$C$56,MATCH(B34,'2. Solution Risk Reduction'!$B$7:$B$56,0))),"",INDEX('2. Solution Risk Reduction'!$C$7:$C$56,MATCH(B34,'2. Solution Risk Reduction'!$B$7:$B$56,0)))</f>
        <v/>
      </c>
      <c r="D34" s="127"/>
      <c r="E34" s="127"/>
      <c r="F34" s="31" t="str">
        <f t="shared" si="0"/>
        <v/>
      </c>
      <c r="G34" s="31" t="str">
        <f t="shared" si="1"/>
        <v/>
      </c>
      <c r="H34" s="5"/>
      <c r="I34" s="5"/>
      <c r="J34" s="5"/>
      <c r="K34" s="5"/>
      <c r="L34" s="5"/>
      <c r="M34" s="5"/>
      <c r="N34" s="9"/>
      <c r="O34" s="5"/>
      <c r="P34" s="5"/>
      <c r="Q34" s="5"/>
      <c r="R34" s="5"/>
      <c r="S34" s="5"/>
    </row>
    <row r="35" spans="1:19" x14ac:dyDescent="0.2">
      <c r="A35" s="5"/>
      <c r="B35" s="56">
        <v>29</v>
      </c>
      <c r="C35" s="91" t="str">
        <f>IF(ISBLANK(INDEX('2. Solution Risk Reduction'!$C$7:$C$56,MATCH(B35,'2. Solution Risk Reduction'!$B$7:$B$56,0))),"",INDEX('2. Solution Risk Reduction'!$C$7:$C$56,MATCH(B35,'2. Solution Risk Reduction'!$B$7:$B$56,0)))</f>
        <v/>
      </c>
      <c r="D35" s="127"/>
      <c r="E35" s="127"/>
      <c r="F35" s="31" t="str">
        <f t="shared" si="0"/>
        <v/>
      </c>
      <c r="G35" s="31" t="str">
        <f t="shared" si="1"/>
        <v/>
      </c>
      <c r="H35" s="5"/>
      <c r="I35" s="5"/>
      <c r="J35" s="5"/>
      <c r="K35" s="5"/>
      <c r="L35" s="5"/>
      <c r="M35" s="5"/>
      <c r="N35" s="9"/>
      <c r="O35" s="5"/>
      <c r="P35" s="5"/>
      <c r="Q35" s="5"/>
      <c r="R35" s="5"/>
      <c r="S35" s="5"/>
    </row>
    <row r="36" spans="1:19" x14ac:dyDescent="0.2">
      <c r="A36" s="5"/>
      <c r="B36" s="56">
        <v>30</v>
      </c>
      <c r="C36" s="91" t="str">
        <f>IF(ISBLANK(INDEX('2. Solution Risk Reduction'!$C$7:$C$56,MATCH(B36,'2. Solution Risk Reduction'!$B$7:$B$56,0))),"",INDEX('2. Solution Risk Reduction'!$C$7:$C$56,MATCH(B36,'2. Solution Risk Reduction'!$B$7:$B$56,0)))</f>
        <v/>
      </c>
      <c r="D36" s="127"/>
      <c r="E36" s="127"/>
      <c r="F36" s="31" t="str">
        <f t="shared" si="0"/>
        <v/>
      </c>
      <c r="G36" s="31" t="str">
        <f t="shared" si="1"/>
        <v/>
      </c>
      <c r="H36" s="5"/>
      <c r="I36" s="5"/>
      <c r="J36" s="5"/>
      <c r="K36" s="5"/>
      <c r="L36" s="5"/>
      <c r="M36" s="5"/>
      <c r="N36" s="9"/>
      <c r="O36" s="5"/>
      <c r="P36" s="5"/>
      <c r="Q36" s="5"/>
      <c r="R36" s="5"/>
      <c r="S36" s="5"/>
    </row>
    <row r="37" spans="1:19" x14ac:dyDescent="0.2">
      <c r="A37" s="5"/>
      <c r="B37" s="56">
        <v>31</v>
      </c>
      <c r="C37" s="91" t="str">
        <f>IF(ISBLANK(INDEX('2. Solution Risk Reduction'!$C$7:$C$56,MATCH(B37,'2. Solution Risk Reduction'!$B$7:$B$56,0))),"",INDEX('2. Solution Risk Reduction'!$C$7:$C$56,MATCH(B37,'2. Solution Risk Reduction'!$B$7:$B$56,0)))</f>
        <v/>
      </c>
      <c r="D37" s="127"/>
      <c r="E37" s="127"/>
      <c r="F37" s="31" t="str">
        <f t="shared" si="0"/>
        <v/>
      </c>
      <c r="G37" s="31" t="str">
        <f t="shared" si="1"/>
        <v/>
      </c>
      <c r="H37" s="5"/>
      <c r="I37" s="5"/>
      <c r="J37" s="5"/>
      <c r="K37" s="5"/>
      <c r="L37" s="5"/>
      <c r="M37" s="5"/>
      <c r="N37" s="9"/>
      <c r="O37" s="5"/>
      <c r="P37" s="5"/>
      <c r="Q37" s="5"/>
      <c r="R37" s="5"/>
      <c r="S37" s="5"/>
    </row>
    <row r="38" spans="1:19" x14ac:dyDescent="0.2">
      <c r="A38" s="5"/>
      <c r="B38" s="56">
        <v>32</v>
      </c>
      <c r="C38" s="91" t="str">
        <f>IF(ISBLANK(INDEX('2. Solution Risk Reduction'!$C$7:$C$56,MATCH(B38,'2. Solution Risk Reduction'!$B$7:$B$56,0))),"",INDEX('2. Solution Risk Reduction'!$C$7:$C$56,MATCH(B38,'2. Solution Risk Reduction'!$B$7:$B$56,0)))</f>
        <v/>
      </c>
      <c r="D38" s="127"/>
      <c r="E38" s="127"/>
      <c r="F38" s="31" t="str">
        <f t="shared" si="0"/>
        <v/>
      </c>
      <c r="G38" s="31" t="str">
        <f t="shared" si="1"/>
        <v/>
      </c>
      <c r="H38" s="5"/>
      <c r="I38" s="5"/>
      <c r="J38" s="5"/>
      <c r="K38" s="5"/>
      <c r="L38" s="5"/>
      <c r="M38" s="5"/>
      <c r="N38" s="9"/>
      <c r="O38" s="5"/>
      <c r="P38" s="5"/>
      <c r="Q38" s="5"/>
      <c r="R38" s="5"/>
      <c r="S38" s="5"/>
    </row>
    <row r="39" spans="1:19" x14ac:dyDescent="0.2">
      <c r="A39" s="5"/>
      <c r="B39" s="56">
        <v>33</v>
      </c>
      <c r="C39" s="91" t="str">
        <f>IF(ISBLANK(INDEX('2. Solution Risk Reduction'!$C$7:$C$56,MATCH(B39,'2. Solution Risk Reduction'!$B$7:$B$56,0))),"",INDEX('2. Solution Risk Reduction'!$C$7:$C$56,MATCH(B39,'2. Solution Risk Reduction'!$B$7:$B$56,0)))</f>
        <v/>
      </c>
      <c r="D39" s="127"/>
      <c r="E39" s="127"/>
      <c r="F39" s="31" t="str">
        <f t="shared" si="0"/>
        <v/>
      </c>
      <c r="G39" s="31" t="str">
        <f t="shared" si="1"/>
        <v/>
      </c>
      <c r="H39" s="5"/>
      <c r="I39" s="5"/>
      <c r="J39" s="5"/>
      <c r="K39" s="5"/>
      <c r="L39" s="5"/>
      <c r="M39" s="5"/>
      <c r="N39" s="9"/>
      <c r="O39" s="5"/>
      <c r="P39" s="5"/>
      <c r="Q39" s="5"/>
      <c r="R39" s="5"/>
      <c r="S39" s="5"/>
    </row>
    <row r="40" spans="1:19" x14ac:dyDescent="0.2">
      <c r="A40" s="5"/>
      <c r="B40" s="56">
        <v>34</v>
      </c>
      <c r="C40" s="91" t="str">
        <f>IF(ISBLANK(INDEX('2. Solution Risk Reduction'!$C$7:$C$56,MATCH(B40,'2. Solution Risk Reduction'!$B$7:$B$56,0))),"",INDEX('2. Solution Risk Reduction'!$C$7:$C$56,MATCH(B40,'2. Solution Risk Reduction'!$B$7:$B$56,0)))</f>
        <v/>
      </c>
      <c r="D40" s="127"/>
      <c r="E40" s="127"/>
      <c r="F40" s="31" t="str">
        <f t="shared" si="0"/>
        <v/>
      </c>
      <c r="G40" s="31" t="str">
        <f t="shared" si="1"/>
        <v/>
      </c>
      <c r="H40" s="5"/>
      <c r="I40" s="5"/>
      <c r="J40" s="5"/>
      <c r="K40" s="5"/>
      <c r="L40" s="5"/>
      <c r="M40" s="5"/>
      <c r="N40" s="9"/>
      <c r="O40" s="5"/>
      <c r="P40" s="5"/>
      <c r="Q40" s="5"/>
      <c r="R40" s="5"/>
      <c r="S40" s="5"/>
    </row>
    <row r="41" spans="1:19" x14ac:dyDescent="0.2">
      <c r="A41" s="5"/>
      <c r="B41" s="56">
        <v>35</v>
      </c>
      <c r="C41" s="91" t="str">
        <f>IF(ISBLANK(INDEX('2. Solution Risk Reduction'!$C$7:$C$56,MATCH(B41,'2. Solution Risk Reduction'!$B$7:$B$56,0))),"",INDEX('2. Solution Risk Reduction'!$C$7:$C$56,MATCH(B41,'2. Solution Risk Reduction'!$B$7:$B$56,0)))</f>
        <v/>
      </c>
      <c r="D41" s="127"/>
      <c r="E41" s="127"/>
      <c r="F41" s="31" t="str">
        <f t="shared" si="0"/>
        <v/>
      </c>
      <c r="G41" s="31" t="str">
        <f t="shared" si="1"/>
        <v/>
      </c>
      <c r="H41" s="5"/>
      <c r="I41" s="5"/>
      <c r="J41" s="5"/>
      <c r="K41" s="5"/>
      <c r="L41" s="5"/>
      <c r="M41" s="5"/>
      <c r="N41" s="9"/>
      <c r="O41" s="5"/>
      <c r="P41" s="5"/>
      <c r="Q41" s="5"/>
      <c r="R41" s="5"/>
      <c r="S41" s="5"/>
    </row>
    <row r="42" spans="1:19" x14ac:dyDescent="0.2">
      <c r="A42" s="5"/>
      <c r="B42" s="56">
        <v>36</v>
      </c>
      <c r="C42" s="91" t="str">
        <f>IF(ISBLANK(INDEX('2. Solution Risk Reduction'!$C$7:$C$56,MATCH(B42,'2. Solution Risk Reduction'!$B$7:$B$56,0))),"",INDEX('2. Solution Risk Reduction'!$C$7:$C$56,MATCH(B42,'2. Solution Risk Reduction'!$B$7:$B$56,0)))</f>
        <v/>
      </c>
      <c r="D42" s="127"/>
      <c r="E42" s="127"/>
      <c r="F42" s="31" t="str">
        <f t="shared" si="0"/>
        <v/>
      </c>
      <c r="G42" s="31" t="str">
        <f t="shared" si="1"/>
        <v/>
      </c>
      <c r="H42" s="5"/>
      <c r="I42" s="5"/>
      <c r="J42" s="5"/>
      <c r="K42" s="5"/>
      <c r="L42" s="5"/>
      <c r="M42" s="5"/>
      <c r="N42" s="9"/>
      <c r="O42" s="5"/>
      <c r="P42" s="5"/>
      <c r="Q42" s="5"/>
      <c r="R42" s="5"/>
      <c r="S42" s="5"/>
    </row>
    <row r="43" spans="1:19" x14ac:dyDescent="0.2">
      <c r="A43" s="5"/>
      <c r="B43" s="56">
        <v>37</v>
      </c>
      <c r="C43" s="91" t="str">
        <f>IF(ISBLANK(INDEX('2. Solution Risk Reduction'!$C$7:$C$56,MATCH(B43,'2. Solution Risk Reduction'!$B$7:$B$56,0))),"",INDEX('2. Solution Risk Reduction'!$C$7:$C$56,MATCH(B43,'2. Solution Risk Reduction'!$B$7:$B$56,0)))</f>
        <v/>
      </c>
      <c r="D43" s="127"/>
      <c r="E43" s="127"/>
      <c r="F43" s="31" t="str">
        <f t="shared" si="0"/>
        <v/>
      </c>
      <c r="G43" s="31" t="str">
        <f t="shared" si="1"/>
        <v/>
      </c>
      <c r="H43" s="5"/>
      <c r="I43" s="5"/>
      <c r="J43" s="5"/>
      <c r="K43" s="5"/>
      <c r="L43" s="5"/>
      <c r="M43" s="5"/>
      <c r="N43" s="9"/>
      <c r="O43" s="5"/>
      <c r="P43" s="5"/>
      <c r="Q43" s="5"/>
      <c r="R43" s="5"/>
      <c r="S43" s="5"/>
    </row>
    <row r="44" spans="1:19" x14ac:dyDescent="0.2">
      <c r="A44" s="5"/>
      <c r="B44" s="56">
        <v>38</v>
      </c>
      <c r="C44" s="91" t="str">
        <f>IF(ISBLANK(INDEX('2. Solution Risk Reduction'!$C$7:$C$56,MATCH(B44,'2. Solution Risk Reduction'!$B$7:$B$56,0))),"",INDEX('2. Solution Risk Reduction'!$C$7:$C$56,MATCH(B44,'2. Solution Risk Reduction'!$B$7:$B$56,0)))</f>
        <v/>
      </c>
      <c r="D44" s="127"/>
      <c r="E44" s="127"/>
      <c r="F44" s="31" t="str">
        <f t="shared" si="0"/>
        <v/>
      </c>
      <c r="G44" s="31" t="str">
        <f t="shared" si="1"/>
        <v/>
      </c>
      <c r="H44" s="5"/>
      <c r="I44" s="5"/>
      <c r="J44" s="5"/>
      <c r="K44" s="5"/>
      <c r="L44" s="5"/>
      <c r="M44" s="5"/>
      <c r="N44" s="9"/>
      <c r="O44" s="5"/>
      <c r="P44" s="5"/>
      <c r="Q44" s="5"/>
      <c r="R44" s="5"/>
      <c r="S44" s="5"/>
    </row>
    <row r="45" spans="1:19" x14ac:dyDescent="0.2">
      <c r="A45" s="5"/>
      <c r="B45" s="56">
        <v>39</v>
      </c>
      <c r="C45" s="91" t="str">
        <f>IF(ISBLANK(INDEX('2. Solution Risk Reduction'!$C$7:$C$56,MATCH(B45,'2. Solution Risk Reduction'!$B$7:$B$56,0))),"",INDEX('2. Solution Risk Reduction'!$C$7:$C$56,MATCH(B45,'2. Solution Risk Reduction'!$B$7:$B$56,0)))</f>
        <v/>
      </c>
      <c r="D45" s="127"/>
      <c r="E45" s="127"/>
      <c r="F45" s="31" t="str">
        <f t="shared" si="0"/>
        <v/>
      </c>
      <c r="G45" s="31" t="str">
        <f t="shared" si="1"/>
        <v/>
      </c>
      <c r="H45" s="5"/>
      <c r="I45" s="5"/>
      <c r="J45" s="5"/>
      <c r="K45" s="5"/>
      <c r="L45" s="5"/>
      <c r="M45" s="5"/>
      <c r="N45" s="9"/>
      <c r="O45" s="5"/>
      <c r="P45" s="5"/>
      <c r="Q45" s="5"/>
      <c r="R45" s="5"/>
      <c r="S45" s="5"/>
    </row>
    <row r="46" spans="1:19" x14ac:dyDescent="0.2">
      <c r="A46" s="5"/>
      <c r="B46" s="56">
        <v>40</v>
      </c>
      <c r="C46" s="91" t="str">
        <f>IF(ISBLANK(INDEX('2. Solution Risk Reduction'!$C$7:$C$56,MATCH(B46,'2. Solution Risk Reduction'!$B$7:$B$56,0))),"",INDEX('2. Solution Risk Reduction'!$C$7:$C$56,MATCH(B46,'2. Solution Risk Reduction'!$B$7:$B$56,0)))</f>
        <v/>
      </c>
      <c r="D46" s="127"/>
      <c r="E46" s="127"/>
      <c r="F46" s="31" t="str">
        <f t="shared" si="0"/>
        <v/>
      </c>
      <c r="G46" s="31" t="str">
        <f t="shared" si="1"/>
        <v/>
      </c>
      <c r="H46" s="5"/>
      <c r="I46" s="5"/>
      <c r="J46" s="5"/>
      <c r="K46" s="5"/>
      <c r="L46" s="5"/>
      <c r="M46" s="5"/>
      <c r="N46" s="9"/>
      <c r="O46" s="5"/>
      <c r="P46" s="5"/>
      <c r="Q46" s="5"/>
      <c r="R46" s="5"/>
      <c r="S46" s="5"/>
    </row>
    <row r="47" spans="1:19" x14ac:dyDescent="0.2">
      <c r="A47" s="5"/>
      <c r="B47" s="56">
        <v>41</v>
      </c>
      <c r="C47" s="91" t="str">
        <f>IF(ISBLANK(INDEX('2. Solution Risk Reduction'!$C$7:$C$56,MATCH(B47,'2. Solution Risk Reduction'!$B$7:$B$56,0))),"",INDEX('2. Solution Risk Reduction'!$C$7:$C$56,MATCH(B47,'2. Solution Risk Reduction'!$B$7:$B$56,0)))</f>
        <v/>
      </c>
      <c r="D47" s="127"/>
      <c r="E47" s="127"/>
      <c r="F47" s="31" t="str">
        <f t="shared" si="0"/>
        <v/>
      </c>
      <c r="G47" s="31" t="str">
        <f t="shared" si="1"/>
        <v/>
      </c>
      <c r="H47" s="5"/>
      <c r="I47" s="5"/>
      <c r="J47" s="5"/>
      <c r="K47" s="5"/>
      <c r="L47" s="5"/>
      <c r="M47" s="5"/>
      <c r="N47" s="9"/>
      <c r="O47" s="5"/>
      <c r="P47" s="5"/>
      <c r="Q47" s="5"/>
      <c r="R47" s="5"/>
      <c r="S47" s="5"/>
    </row>
    <row r="48" spans="1:19" x14ac:dyDescent="0.2">
      <c r="A48" s="5"/>
      <c r="B48" s="56">
        <v>42</v>
      </c>
      <c r="C48" s="91" t="str">
        <f>IF(ISBLANK(INDEX('2. Solution Risk Reduction'!$C$7:$C$56,MATCH(B48,'2. Solution Risk Reduction'!$B$7:$B$56,0))),"",INDEX('2. Solution Risk Reduction'!$C$7:$C$56,MATCH(B48,'2. Solution Risk Reduction'!$B$7:$B$56,0)))</f>
        <v/>
      </c>
      <c r="D48" s="127"/>
      <c r="E48" s="127"/>
      <c r="F48" s="31" t="str">
        <f t="shared" si="0"/>
        <v/>
      </c>
      <c r="G48" s="31" t="str">
        <f t="shared" si="1"/>
        <v/>
      </c>
      <c r="H48" s="5"/>
      <c r="I48" s="5"/>
      <c r="J48" s="5"/>
      <c r="K48" s="5"/>
      <c r="L48" s="5"/>
      <c r="M48" s="5"/>
      <c r="N48" s="9"/>
      <c r="O48" s="5"/>
      <c r="P48" s="5"/>
      <c r="Q48" s="5"/>
      <c r="R48" s="5"/>
      <c r="S48" s="5"/>
    </row>
    <row r="49" spans="1:19" x14ac:dyDescent="0.2">
      <c r="A49" s="5"/>
      <c r="B49" s="56">
        <v>43</v>
      </c>
      <c r="C49" s="91" t="str">
        <f>IF(ISBLANK(INDEX('2. Solution Risk Reduction'!$C$7:$C$56,MATCH(B49,'2. Solution Risk Reduction'!$B$7:$B$56,0))),"",INDEX('2. Solution Risk Reduction'!$C$7:$C$56,MATCH(B49,'2. Solution Risk Reduction'!$B$7:$B$56,0)))</f>
        <v/>
      </c>
      <c r="D49" s="127"/>
      <c r="E49" s="127"/>
      <c r="F49" s="31" t="str">
        <f t="shared" si="0"/>
        <v/>
      </c>
      <c r="G49" s="31" t="str">
        <f t="shared" si="1"/>
        <v/>
      </c>
      <c r="H49" s="5"/>
      <c r="I49" s="5"/>
      <c r="J49" s="5"/>
      <c r="K49" s="5"/>
      <c r="L49" s="5"/>
      <c r="M49" s="5"/>
      <c r="N49" s="9"/>
      <c r="O49" s="5"/>
      <c r="P49" s="5"/>
      <c r="Q49" s="5"/>
      <c r="R49" s="5"/>
      <c r="S49" s="5"/>
    </row>
    <row r="50" spans="1:19" x14ac:dyDescent="0.2">
      <c r="A50" s="5"/>
      <c r="B50" s="56">
        <v>44</v>
      </c>
      <c r="C50" s="91" t="str">
        <f>IF(ISBLANK(INDEX('2. Solution Risk Reduction'!$C$7:$C$56,MATCH(B50,'2. Solution Risk Reduction'!$B$7:$B$56,0))),"",INDEX('2. Solution Risk Reduction'!$C$7:$C$56,MATCH(B50,'2. Solution Risk Reduction'!$B$7:$B$56,0)))</f>
        <v/>
      </c>
      <c r="D50" s="127"/>
      <c r="E50" s="127"/>
      <c r="F50" s="31" t="str">
        <f t="shared" si="0"/>
        <v/>
      </c>
      <c r="G50" s="31" t="str">
        <f t="shared" si="1"/>
        <v/>
      </c>
      <c r="H50" s="5"/>
      <c r="I50" s="5"/>
      <c r="J50" s="5"/>
      <c r="K50" s="5"/>
      <c r="L50" s="5"/>
      <c r="M50" s="5"/>
      <c r="N50" s="9"/>
      <c r="O50" s="5"/>
      <c r="P50" s="5"/>
      <c r="Q50" s="5"/>
      <c r="R50" s="5"/>
      <c r="S50" s="5"/>
    </row>
    <row r="51" spans="1:19" x14ac:dyDescent="0.2">
      <c r="A51" s="5"/>
      <c r="B51" s="56">
        <v>45</v>
      </c>
      <c r="C51" s="91" t="str">
        <f>IF(ISBLANK(INDEX('2. Solution Risk Reduction'!$C$7:$C$56,MATCH(B51,'2. Solution Risk Reduction'!$B$7:$B$56,0))),"",INDEX('2. Solution Risk Reduction'!$C$7:$C$56,MATCH(B51,'2. Solution Risk Reduction'!$B$7:$B$56,0)))</f>
        <v/>
      </c>
      <c r="D51" s="127"/>
      <c r="E51" s="127"/>
      <c r="F51" s="31" t="str">
        <f t="shared" si="0"/>
        <v/>
      </c>
      <c r="G51" s="31" t="str">
        <f t="shared" si="1"/>
        <v/>
      </c>
      <c r="H51" s="5"/>
      <c r="I51" s="5"/>
      <c r="J51" s="5"/>
      <c r="K51" s="5"/>
      <c r="L51" s="5"/>
      <c r="M51" s="5"/>
      <c r="N51" s="9"/>
      <c r="O51" s="5"/>
      <c r="P51" s="5"/>
      <c r="Q51" s="5"/>
      <c r="R51" s="5"/>
      <c r="S51" s="5"/>
    </row>
    <row r="52" spans="1:19" x14ac:dyDescent="0.2">
      <c r="A52" s="5"/>
      <c r="B52" s="56">
        <v>46</v>
      </c>
      <c r="C52" s="91" t="str">
        <f>IF(ISBLANK(INDEX('2. Solution Risk Reduction'!$C$7:$C$56,MATCH(B52,'2. Solution Risk Reduction'!$B$7:$B$56,0))),"",INDEX('2. Solution Risk Reduction'!$C$7:$C$56,MATCH(B52,'2. Solution Risk Reduction'!$B$7:$B$56,0)))</f>
        <v/>
      </c>
      <c r="D52" s="127"/>
      <c r="E52" s="127"/>
      <c r="F52" s="31" t="str">
        <f t="shared" si="0"/>
        <v/>
      </c>
      <c r="G52" s="31" t="str">
        <f t="shared" si="1"/>
        <v/>
      </c>
      <c r="H52" s="5"/>
      <c r="I52" s="5"/>
      <c r="J52" s="5"/>
      <c r="K52" s="5"/>
      <c r="L52" s="5"/>
      <c r="M52" s="5"/>
      <c r="N52" s="9"/>
      <c r="O52" s="5"/>
      <c r="P52" s="5"/>
      <c r="Q52" s="5"/>
      <c r="R52" s="5"/>
      <c r="S52" s="5"/>
    </row>
    <row r="53" spans="1:19" x14ac:dyDescent="0.2">
      <c r="A53" s="5"/>
      <c r="B53" s="56">
        <v>47</v>
      </c>
      <c r="C53" s="91" t="str">
        <f>IF(ISBLANK(INDEX('2. Solution Risk Reduction'!$C$7:$C$56,MATCH(B53,'2. Solution Risk Reduction'!$B$7:$B$56,0))),"",INDEX('2. Solution Risk Reduction'!$C$7:$C$56,MATCH(B53,'2. Solution Risk Reduction'!$B$7:$B$56,0)))</f>
        <v/>
      </c>
      <c r="D53" s="127"/>
      <c r="E53" s="127"/>
      <c r="F53" s="31" t="str">
        <f t="shared" si="0"/>
        <v/>
      </c>
      <c r="G53" s="31" t="str">
        <f t="shared" si="1"/>
        <v/>
      </c>
      <c r="H53" s="5"/>
      <c r="I53" s="5"/>
      <c r="J53" s="5"/>
      <c r="K53" s="5"/>
      <c r="L53" s="5"/>
      <c r="M53" s="5"/>
      <c r="N53" s="9"/>
      <c r="O53" s="5"/>
      <c r="P53" s="5"/>
      <c r="Q53" s="5"/>
      <c r="R53" s="5"/>
      <c r="S53" s="5"/>
    </row>
    <row r="54" spans="1:19" x14ac:dyDescent="0.2">
      <c r="A54" s="5"/>
      <c r="B54" s="56">
        <v>48</v>
      </c>
      <c r="C54" s="91" t="str">
        <f>IF(ISBLANK(INDEX('2. Solution Risk Reduction'!$C$7:$C$56,MATCH(B54,'2. Solution Risk Reduction'!$B$7:$B$56,0))),"",INDEX('2. Solution Risk Reduction'!$C$7:$C$56,MATCH(B54,'2. Solution Risk Reduction'!$B$7:$B$56,0)))</f>
        <v/>
      </c>
      <c r="D54" s="127"/>
      <c r="E54" s="127"/>
      <c r="F54" s="31" t="str">
        <f t="shared" si="0"/>
        <v/>
      </c>
      <c r="G54" s="31" t="str">
        <f t="shared" si="1"/>
        <v/>
      </c>
      <c r="H54" s="5"/>
      <c r="I54" s="5"/>
      <c r="J54" s="5"/>
      <c r="K54" s="5"/>
      <c r="L54" s="5"/>
      <c r="M54" s="5"/>
      <c r="N54" s="9"/>
      <c r="O54" s="5"/>
      <c r="P54" s="5"/>
      <c r="Q54" s="5"/>
      <c r="R54" s="5"/>
      <c r="S54" s="5"/>
    </row>
    <row r="55" spans="1:19" x14ac:dyDescent="0.2">
      <c r="A55" s="5"/>
      <c r="B55" s="56">
        <v>49</v>
      </c>
      <c r="C55" s="91" t="str">
        <f>IF(ISBLANK(INDEX('2. Solution Risk Reduction'!$C$7:$C$56,MATCH(B55,'2. Solution Risk Reduction'!$B$7:$B$56,0))),"",INDEX('2. Solution Risk Reduction'!$C$7:$C$56,MATCH(B55,'2. Solution Risk Reduction'!$B$7:$B$56,0)))</f>
        <v/>
      </c>
      <c r="D55" s="127"/>
      <c r="E55" s="127"/>
      <c r="F55" s="31" t="str">
        <f t="shared" si="0"/>
        <v/>
      </c>
      <c r="G55" s="31" t="str">
        <f t="shared" si="1"/>
        <v/>
      </c>
      <c r="H55" s="5"/>
      <c r="I55" s="5"/>
      <c r="J55" s="5"/>
      <c r="K55" s="5"/>
      <c r="L55" s="5"/>
      <c r="M55" s="5"/>
      <c r="N55" s="9"/>
      <c r="O55" s="5"/>
      <c r="P55" s="5"/>
      <c r="Q55" s="5"/>
      <c r="R55" s="5"/>
      <c r="S55" s="5"/>
    </row>
    <row r="56" spans="1:19" x14ac:dyDescent="0.2">
      <c r="A56" s="5"/>
      <c r="B56" s="56">
        <v>50</v>
      </c>
      <c r="C56" s="91" t="str">
        <f>IF(ISBLANK(INDEX('2. Solution Risk Reduction'!$C$7:$C$56,MATCH(B56,'2. Solution Risk Reduction'!$B$7:$B$56,0))),"",INDEX('2. Solution Risk Reduction'!$C$7:$C$56,MATCH(B56,'2. Solution Risk Reduction'!$B$7:$B$56,0)))</f>
        <v/>
      </c>
      <c r="D56" s="127"/>
      <c r="E56" s="127"/>
      <c r="F56" s="31" t="str">
        <f t="shared" si="0"/>
        <v/>
      </c>
      <c r="G56" s="31" t="str">
        <f t="shared" si="1"/>
        <v/>
      </c>
      <c r="H56" s="5"/>
      <c r="I56" s="5"/>
      <c r="J56" s="5"/>
      <c r="K56" s="5"/>
      <c r="L56" s="5"/>
      <c r="M56" s="5"/>
      <c r="N56" s="9"/>
      <c r="O56" s="5"/>
      <c r="P56" s="5"/>
      <c r="Q56" s="5"/>
      <c r="R56" s="5"/>
      <c r="S56" s="5"/>
    </row>
    <row r="57" spans="1:19" x14ac:dyDescent="0.2">
      <c r="A57" s="5"/>
      <c r="B57" s="5"/>
      <c r="C57" s="5"/>
      <c r="D57" s="5"/>
      <c r="E57" s="5"/>
      <c r="F57" s="5"/>
      <c r="G57" s="5"/>
      <c r="H57" s="5"/>
      <c r="I57" s="5"/>
      <c r="J57" s="5"/>
      <c r="K57" s="5"/>
      <c r="L57" s="5"/>
      <c r="M57" s="5"/>
      <c r="N57" s="9"/>
      <c r="O57" s="5"/>
      <c r="P57" s="5"/>
      <c r="Q57" s="5"/>
      <c r="R57" s="5"/>
      <c r="S57" s="5"/>
    </row>
    <row r="58" spans="1:19" x14ac:dyDescent="0.2">
      <c r="A58" s="5"/>
      <c r="B58" s="5"/>
      <c r="C58" s="5"/>
      <c r="D58" s="5"/>
      <c r="E58" s="5"/>
      <c r="F58" s="5"/>
      <c r="G58" s="5"/>
      <c r="H58" s="5"/>
      <c r="I58" s="5"/>
      <c r="J58" s="5"/>
      <c r="K58" s="5"/>
      <c r="L58" s="5"/>
      <c r="M58" s="5"/>
      <c r="N58" s="9"/>
      <c r="O58" s="5"/>
      <c r="P58" s="5"/>
      <c r="Q58" s="5"/>
      <c r="R58" s="5"/>
      <c r="S58" s="5"/>
    </row>
    <row r="59" spans="1:19" x14ac:dyDescent="0.2">
      <c r="A59" s="5"/>
      <c r="B59" s="5"/>
      <c r="C59" s="5"/>
      <c r="D59" s="5"/>
      <c r="E59" s="5"/>
      <c r="F59" s="5"/>
      <c r="G59" s="5"/>
      <c r="H59" s="5"/>
      <c r="I59" s="5"/>
      <c r="J59" s="5"/>
      <c r="K59" s="5"/>
      <c r="L59" s="5"/>
      <c r="M59" s="5"/>
      <c r="N59" s="9"/>
      <c r="O59" s="5"/>
      <c r="P59" s="5"/>
      <c r="Q59" s="5"/>
      <c r="R59" s="5"/>
      <c r="S59" s="5"/>
    </row>
    <row r="60" spans="1:19" x14ac:dyDescent="0.2">
      <c r="A60" s="5"/>
      <c r="B60" s="5"/>
      <c r="C60" s="5"/>
      <c r="D60" s="5"/>
      <c r="E60" s="5"/>
      <c r="F60" s="5"/>
      <c r="G60" s="5"/>
      <c r="H60" s="5"/>
      <c r="I60" s="5"/>
      <c r="J60" s="5"/>
      <c r="K60" s="5"/>
      <c r="L60" s="5"/>
      <c r="M60" s="5"/>
      <c r="N60" s="9"/>
      <c r="O60" s="5"/>
      <c r="P60" s="5"/>
      <c r="Q60" s="5"/>
      <c r="R60" s="5"/>
      <c r="S60" s="5"/>
    </row>
    <row r="61" spans="1:19" x14ac:dyDescent="0.2">
      <c r="A61" s="5"/>
      <c r="B61" s="5"/>
      <c r="C61" s="5"/>
      <c r="D61" s="5"/>
      <c r="E61" s="5"/>
      <c r="F61" s="5"/>
      <c r="G61" s="5"/>
      <c r="H61" s="5"/>
      <c r="I61" s="5"/>
      <c r="J61" s="5"/>
      <c r="K61" s="5"/>
      <c r="L61" s="5"/>
      <c r="M61" s="5"/>
      <c r="N61" s="9"/>
      <c r="O61" s="5"/>
      <c r="P61" s="5"/>
      <c r="Q61" s="5"/>
      <c r="R61" s="5"/>
      <c r="S61" s="5"/>
    </row>
  </sheetData>
  <sheetProtection sheet="1" objects="1" scenarios="1"/>
  <dataValidations count="1">
    <dataValidation type="list" allowBlank="1" showInputMessage="1" showErrorMessage="1" sqref="I7" xr:uid="{42133B3E-880C-4BDA-8486-10C82B021C78}">
      <formula1>"2,3,4,5,6,7,8,9,10,11,12,13,14,15,16,17,18,19,20,21,22,23,24,25"</formula1>
    </dataValidation>
  </dataValidations>
  <pageMargins left="0.7" right="0.7" top="0.75" bottom="0.75" header="0.3" footer="0.3"/>
  <pageSetup orientation="portrait" r:id="rId1"/>
  <headerFooter>
    <oddHeader>&amp;A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17ED-F78F-4C59-8DF0-622E4C8426D6}">
  <sheetPr codeName="Sheet11"/>
  <dimension ref="A1:AA71"/>
  <sheetViews>
    <sheetView workbookViewId="0">
      <pane xSplit="3" ySplit="6" topLeftCell="D7" activePane="bottomRight" state="frozen"/>
      <selection pane="topRight" activeCell="D1" sqref="D1"/>
      <selection pane="bottomLeft" activeCell="A7" sqref="A7"/>
      <selection pane="bottomRight"/>
    </sheetView>
  </sheetViews>
  <sheetFormatPr defaultColWidth="9.140625" defaultRowHeight="12.75" x14ac:dyDescent="0.2"/>
  <cols>
    <col min="1" max="1" width="1.5703125" style="1" customWidth="1"/>
    <col min="2" max="2" width="10.5703125" customWidth="1"/>
    <col min="3" max="3" width="44.7109375" customWidth="1"/>
    <col min="4" max="4" width="14.28515625" customWidth="1"/>
    <col min="5" max="5" width="23.7109375" hidden="1" customWidth="1"/>
    <col min="6" max="6" width="18.28515625" customWidth="1"/>
    <col min="7" max="7" width="23.7109375" hidden="1" customWidth="1"/>
    <col min="8" max="8" width="18.28515625" customWidth="1"/>
    <col min="9" max="9" width="23.7109375" hidden="1" customWidth="1"/>
    <col min="10" max="10" width="18.28515625" customWidth="1"/>
    <col min="11" max="11" width="23.7109375" hidden="1" customWidth="1"/>
    <col min="12" max="12" width="18.28515625" customWidth="1"/>
    <col min="13" max="13" width="23.7109375" hidden="1" customWidth="1"/>
    <col min="14" max="14" width="18.28515625" customWidth="1"/>
    <col min="15" max="15" width="23.7109375" hidden="1" customWidth="1"/>
    <col min="16" max="16" width="20.140625" customWidth="1"/>
    <col min="17" max="17" width="25.140625" customWidth="1"/>
    <col min="18" max="18" width="16.140625" style="1" customWidth="1"/>
    <col min="19" max="19" width="4.140625" style="1" customWidth="1"/>
    <col min="20" max="20" width="36.7109375" style="1" customWidth="1"/>
    <col min="21" max="21" width="27.140625" style="1" customWidth="1"/>
    <col min="22" max="22" width="13.5703125" style="1" customWidth="1"/>
    <col min="23" max="23" width="17" style="1" customWidth="1"/>
    <col min="24" max="16384" width="9.140625" style="1"/>
  </cols>
  <sheetData>
    <row r="1" spans="1:27" ht="15" x14ac:dyDescent="0.25">
      <c r="A1" s="5"/>
      <c r="B1" s="89" t="s">
        <v>74</v>
      </c>
      <c r="C1" s="5"/>
      <c r="D1" s="5"/>
      <c r="E1" s="5"/>
      <c r="F1" s="5"/>
      <c r="G1" s="5"/>
      <c r="H1" s="5"/>
      <c r="I1" s="5"/>
      <c r="J1" s="5"/>
      <c r="K1" s="5"/>
      <c r="L1" s="5"/>
      <c r="M1" s="5"/>
      <c r="N1" s="5"/>
      <c r="O1" s="5"/>
      <c r="P1" s="5"/>
      <c r="Q1" s="5"/>
      <c r="R1" s="12"/>
      <c r="S1" s="5"/>
      <c r="T1" s="5"/>
      <c r="U1" s="5"/>
      <c r="V1" s="5"/>
      <c r="W1" s="5"/>
      <c r="X1" s="5"/>
      <c r="Y1" s="5"/>
      <c r="Z1" s="5"/>
      <c r="AA1" s="5"/>
    </row>
    <row r="2" spans="1:27" x14ac:dyDescent="0.2">
      <c r="B2" s="154" t="s">
        <v>88</v>
      </c>
      <c r="C2" s="5"/>
      <c r="D2" s="5"/>
      <c r="E2" s="5"/>
      <c r="F2" s="5"/>
      <c r="G2" s="5"/>
      <c r="H2" s="5"/>
      <c r="I2" s="5"/>
      <c r="J2" s="5"/>
      <c r="K2" s="5"/>
      <c r="L2" s="5"/>
      <c r="M2" s="5"/>
      <c r="N2" s="5"/>
      <c r="O2" s="5"/>
      <c r="P2" s="12"/>
      <c r="Q2" s="12"/>
      <c r="R2" s="5"/>
      <c r="S2" s="5"/>
      <c r="T2" s="5"/>
      <c r="U2" s="5"/>
      <c r="V2" s="5"/>
      <c r="W2" s="5"/>
      <c r="X2" s="5"/>
      <c r="Y2" s="5"/>
      <c r="Z2" s="5"/>
      <c r="AA2" s="5"/>
    </row>
    <row r="3" spans="1:27" x14ac:dyDescent="0.2">
      <c r="A3" s="5"/>
      <c r="C3" s="5"/>
      <c r="D3" s="7" t="s">
        <v>35</v>
      </c>
      <c r="E3" s="5"/>
      <c r="F3" s="5"/>
      <c r="G3" s="5"/>
      <c r="H3" s="5"/>
      <c r="I3" s="5"/>
      <c r="J3" s="5"/>
      <c r="K3" s="5"/>
      <c r="L3" s="5"/>
      <c r="M3" s="5"/>
      <c r="N3" s="5"/>
      <c r="O3" s="5"/>
      <c r="P3" s="12"/>
      <c r="Q3" s="5"/>
      <c r="R3" s="5"/>
      <c r="S3" s="5"/>
      <c r="T3" s="5"/>
      <c r="U3" s="5"/>
      <c r="V3" s="5"/>
      <c r="W3" s="5"/>
      <c r="X3" s="5"/>
      <c r="Y3" s="5"/>
      <c r="Z3" s="5"/>
      <c r="AA3" s="5"/>
    </row>
    <row r="4" spans="1:27" x14ac:dyDescent="0.2">
      <c r="A4" s="5"/>
      <c r="B4" s="5"/>
      <c r="C4" s="5"/>
      <c r="D4" s="152">
        <f>IF(D5="",0,INDEX('3. Sol. Pri. Criteria &amp; Weights'!$D$6:$D$11,MATCH(D5,'3. Sol. Pri. Criteria &amp; Weights'!$C$6:$C$11,0)))</f>
        <v>0.85</v>
      </c>
      <c r="E4" s="153" t="s">
        <v>54</v>
      </c>
      <c r="F4" s="152">
        <f>IF(F5="",0,INDEX('3. Sol. Pri. Criteria &amp; Weights'!$D$6:$D$11,MATCH(F5,'3. Sol. Pri. Criteria &amp; Weights'!$C$6:$C$11,0)))</f>
        <v>0.15</v>
      </c>
      <c r="G4" s="153" t="s">
        <v>54</v>
      </c>
      <c r="H4" s="152">
        <f>IF(H5="",0,INDEX('3. Sol. Pri. Criteria &amp; Weights'!$D$6:$D$11,MATCH(H5,'3. Sol. Pri. Criteria &amp; Weights'!$C$6:$C$11,0)))</f>
        <v>0</v>
      </c>
      <c r="I4" s="153" t="s">
        <v>54</v>
      </c>
      <c r="J4" s="152">
        <f>IF(J5="",0,INDEX('3. Sol. Pri. Criteria &amp; Weights'!$D$6:$D$11,MATCH(J5,'3. Sol. Pri. Criteria &amp; Weights'!$C$6:$C$11,0)))</f>
        <v>0</v>
      </c>
      <c r="K4" s="153" t="s">
        <v>54</v>
      </c>
      <c r="L4" s="152">
        <f>IF(L5="",0,INDEX('3. Sol. Pri. Criteria &amp; Weights'!$D$6:$D$11,MATCH(L5,'3. Sol. Pri. Criteria &amp; Weights'!$C$6:$C$11,0)))</f>
        <v>0</v>
      </c>
      <c r="M4" s="153" t="s">
        <v>54</v>
      </c>
      <c r="N4" s="152">
        <f>IF(N5="",0,INDEX('3. Sol. Pri. Criteria &amp; Weights'!$D$6:$D$11,MATCH(N5,'3. Sol. Pri. Criteria &amp; Weights'!$C$6:$C$11,0)))</f>
        <v>0</v>
      </c>
      <c r="O4" s="49" t="s">
        <v>54</v>
      </c>
      <c r="P4" s="49"/>
      <c r="Q4" s="5"/>
      <c r="R4" s="12"/>
      <c r="S4" s="5"/>
      <c r="T4" s="5"/>
      <c r="U4" s="5"/>
      <c r="V4" s="151"/>
      <c r="W4" s="151"/>
      <c r="X4" s="5"/>
      <c r="Y4" s="5"/>
      <c r="Z4" s="5"/>
      <c r="AA4" s="5"/>
    </row>
    <row r="5" spans="1:27" ht="45" x14ac:dyDescent="0.2">
      <c r="A5" s="5"/>
      <c r="B5" s="40" t="s">
        <v>0</v>
      </c>
      <c r="C5" s="13" t="s">
        <v>113</v>
      </c>
      <c r="D5" s="13" t="str">
        <f>IF(ISBLANK(+'3. Sol. Pri. Criteria &amp; Weights'!C6),"",+'3. Sol. Pri. Criteria &amp; Weights'!C6)</f>
        <v>Risk-reduction efficacy</v>
      </c>
      <c r="E5" s="13" t="str">
        <f>IF(D5="","",D5&amp;" score")</f>
        <v>Risk-reduction efficacy score</v>
      </c>
      <c r="F5" s="10" t="str">
        <f>IF(ISBLANK(+'3. Sol. Pri. Criteria &amp; Weights'!C7),"",+'3. Sol. Pri. Criteria &amp; Weights'!C7)</f>
        <v>Satisfaction of organization requirements</v>
      </c>
      <c r="G5" s="13" t="str">
        <f>IF(F5="","",F5&amp;" score")</f>
        <v>Satisfaction of organization requirements score</v>
      </c>
      <c r="H5" s="10" t="str">
        <f>IF(ISBLANK(+'3. Sol. Pri. Criteria &amp; Weights'!C8),"",+'3. Sol. Pri. Criteria &amp; Weights'!C8)</f>
        <v/>
      </c>
      <c r="I5" s="13" t="str">
        <f>IF(H5="","",H5&amp;" score")</f>
        <v/>
      </c>
      <c r="J5" s="10" t="str">
        <f>IF(ISBLANK(+'3. Sol. Pri. Criteria &amp; Weights'!C9),"",+'3. Sol. Pri. Criteria &amp; Weights'!C9)</f>
        <v/>
      </c>
      <c r="K5" s="13" t="str">
        <f>IF(J5="","",J5&amp;" score")</f>
        <v/>
      </c>
      <c r="L5" s="10" t="str">
        <f>IF(ISBLANK(+'3. Sol. Pri. Criteria &amp; Weights'!C10),"",+'3. Sol. Pri. Criteria &amp; Weights'!C10)</f>
        <v/>
      </c>
      <c r="M5" s="13" t="str">
        <f>IF(L5="","",L5&amp;" score")</f>
        <v/>
      </c>
      <c r="N5" s="10" t="str">
        <f>IF(ISBLANK(+'3. Sol. Pri. Criteria &amp; Weights'!C11),"",+'3. Sol. Pri. Criteria &amp; Weights'!C11)</f>
        <v/>
      </c>
      <c r="O5" s="13" t="str">
        <f>IF(N5="","",N5&amp;" score")</f>
        <v/>
      </c>
      <c r="P5" s="13" t="s">
        <v>102</v>
      </c>
      <c r="Q5" s="13" t="s">
        <v>101</v>
      </c>
      <c r="R5" s="13" t="s">
        <v>38</v>
      </c>
      <c r="S5" s="5"/>
      <c r="T5" s="13" t="s">
        <v>103</v>
      </c>
      <c r="U5" s="13" t="s">
        <v>104</v>
      </c>
      <c r="V5" s="13" t="s">
        <v>75</v>
      </c>
      <c r="W5" s="5"/>
      <c r="X5" s="5"/>
      <c r="Y5" s="5"/>
      <c r="Z5" s="5"/>
      <c r="AA5" s="5"/>
    </row>
    <row r="6" spans="1:27" ht="48" x14ac:dyDescent="0.2">
      <c r="A6" s="5"/>
      <c r="B6" s="54" t="s">
        <v>24</v>
      </c>
      <c r="C6" s="42" t="s">
        <v>33</v>
      </c>
      <c r="D6" s="42" t="s">
        <v>33</v>
      </c>
      <c r="E6" s="54" t="s">
        <v>12</v>
      </c>
      <c r="F6" s="57" t="s">
        <v>26</v>
      </c>
      <c r="G6" s="54" t="s">
        <v>12</v>
      </c>
      <c r="H6" s="57" t="s">
        <v>26</v>
      </c>
      <c r="I6" s="54" t="s">
        <v>12</v>
      </c>
      <c r="J6" s="57" t="s">
        <v>26</v>
      </c>
      <c r="K6" s="54" t="s">
        <v>12</v>
      </c>
      <c r="L6" s="57" t="s">
        <v>26</v>
      </c>
      <c r="M6" s="54" t="s">
        <v>12</v>
      </c>
      <c r="N6" s="57" t="s">
        <v>26</v>
      </c>
      <c r="O6" s="54" t="s">
        <v>12</v>
      </c>
      <c r="P6" s="42" t="s">
        <v>34</v>
      </c>
      <c r="Q6" s="42" t="s">
        <v>12</v>
      </c>
      <c r="R6" s="42" t="s">
        <v>12</v>
      </c>
      <c r="S6" s="5"/>
      <c r="T6" s="91" t="s">
        <v>109</v>
      </c>
      <c r="U6" s="74" t="s">
        <v>71</v>
      </c>
      <c r="V6" s="29">
        <v>1</v>
      </c>
      <c r="W6" s="5"/>
      <c r="X6" s="5"/>
      <c r="Y6" s="5"/>
      <c r="Z6" s="5"/>
      <c r="AA6" s="5"/>
    </row>
    <row r="7" spans="1:27" ht="25.5" x14ac:dyDescent="0.2">
      <c r="A7" s="5"/>
      <c r="B7" s="56">
        <v>1</v>
      </c>
      <c r="C7" s="102" t="str">
        <f>IF(ISBLANK(INDEX('2. Solution Risk Reduction'!$C$7:$C$56,MATCH(B7,'2. Solution Risk Reduction'!$B$7:$B$56,0))),"",INDEX('2. Solution Risk Reduction'!$C$7:$C$56,MATCH(B7,'2. Solution Risk Reduction'!$B$7:$B$56,0)))</f>
        <v>Friction damper</v>
      </c>
      <c r="D7" s="52" t="str">
        <f>IF(ISBLANK(INDEX('2. Solution Risk Reduction'!$P$7:$P$56,MATCH(B7,'2. Solution Risk Reduction'!$B$7:$B$56,0))),"",INDEX('2. Solution Risk Reduction'!$P$7:$P$56,MATCH(B7,'2. Solution Risk Reduction'!$B$7:$B$56,0)))</f>
        <v>Minor</v>
      </c>
      <c r="E7" s="47">
        <f>IF(D7="",0,INDEX('2. Solution Risk Reduction'!$U$7:$U$10,MATCH(D7,'2. Solution Risk Reduction'!$S$7:$S$10,0)))</f>
        <v>1</v>
      </c>
      <c r="F7" s="124" t="s">
        <v>71</v>
      </c>
      <c r="G7" s="125">
        <f>IF(F7="",0,INDEX($V$6:$V$9,MATCH(F7,$U$6:$U$9,0)))</f>
        <v>1</v>
      </c>
      <c r="H7" s="124"/>
      <c r="I7" s="125">
        <f>IF(H7="",0,INDEX($V$6:$V$9,MATCH(H7,$U$6:$U$9,0)))</f>
        <v>0</v>
      </c>
      <c r="J7" s="124"/>
      <c r="K7" s="125">
        <f>IF(J7="",0,INDEX($V$6:$V$9,MATCH(J7,$U$6:$U$9,0)))</f>
        <v>0</v>
      </c>
      <c r="L7" s="124"/>
      <c r="M7" s="125">
        <f>IF(L7="",0,INDEX($V$6:$V$9,MATCH(L7,$U$6:$U$9,0)))</f>
        <v>0</v>
      </c>
      <c r="N7" s="124"/>
      <c r="O7" s="47">
        <f>IF(N7="",0,INDEX($V$6:$V$9,MATCH(N7,$U$6:$U$9,0)))</f>
        <v>0</v>
      </c>
      <c r="P7" s="94">
        <f>IF(C7="","",D$4*E7+F$4*G7+H$4*I7+J$4*K7+L$4*M7+N$4*O7)</f>
        <v>1</v>
      </c>
      <c r="Q7" s="52" t="str">
        <f t="shared" ref="Q7:Q38" si="0">IF(ISNUMBER(P7)=FALSE,"",IF(P7&gt;=$U$14,$T$15,IF(P7&gt;=$U$13,$T$14,IF(P7&gt;=$U$12,$T$13,$T$12))))</f>
        <v>Low potential for benefit</v>
      </c>
      <c r="R7" s="31" t="str">
        <f>IF(INDEX('4. Cost Considerations'!$G$7:$G$56,MATCH(B7,'4. Cost Considerations'!$B$7:$B$56,0))="","",INDEX('4. Cost Considerations'!$G$7:$G$56,MATCH(B7,'4. Cost Considerations'!$B$7:$B$56,0)))</f>
        <v>High</v>
      </c>
      <c r="S7" s="5"/>
      <c r="T7" s="91" t="s">
        <v>110</v>
      </c>
      <c r="U7" s="75" t="s">
        <v>72</v>
      </c>
      <c r="V7" s="29">
        <v>2</v>
      </c>
      <c r="W7" s="5"/>
      <c r="X7" s="5"/>
      <c r="Y7" s="5"/>
      <c r="Z7" s="5"/>
      <c r="AA7" s="5"/>
    </row>
    <row r="8" spans="1:27" x14ac:dyDescent="0.2">
      <c r="A8" s="5"/>
      <c r="B8" s="56">
        <v>2</v>
      </c>
      <c r="C8" s="30" t="str">
        <f>IF(ISBLANK(INDEX('2. Solution Risk Reduction'!$C$7:$C$56,MATCH(B8,'2. Solution Risk Reduction'!$B$7:$B$56,0))),"",INDEX('2. Solution Risk Reduction'!$C$7:$C$56,MATCH(B8,'2. Solution Risk Reduction'!$B$7:$B$56,0)))</f>
        <v>Conductivity controller</v>
      </c>
      <c r="D8" s="52" t="str">
        <f>IF(ISBLANK(INDEX('2. Solution Risk Reduction'!$P$7:$P$56,MATCH(B8,'2. Solution Risk Reduction'!$B$7:$B$56,0))),"",INDEX('2. Solution Risk Reduction'!$P$7:$P$56,MATCH(B8,'2. Solution Risk Reduction'!$B$7:$B$56,0)))</f>
        <v>Minor</v>
      </c>
      <c r="E8" s="47">
        <f>IF(D8="",0,INDEX('2. Solution Risk Reduction'!$U$7:$U$10,MATCH(D8,'2. Solution Risk Reduction'!$S$7:$S$10,0)))</f>
        <v>1</v>
      </c>
      <c r="F8" s="124" t="s">
        <v>23</v>
      </c>
      <c r="G8" s="125">
        <f t="shared" ref="G8:G56" si="1">IF(F8="",0,INDEX($V$6:$V$9,MATCH(F8,$U$6:$U$9,0)))</f>
        <v>3</v>
      </c>
      <c r="H8" s="124"/>
      <c r="I8" s="125">
        <f t="shared" ref="I8:I56" si="2">IF(H8="",0,INDEX($V$6:$V$9,MATCH(H8,$U$6:$U$9,0)))</f>
        <v>0</v>
      </c>
      <c r="J8" s="124"/>
      <c r="K8" s="125">
        <f t="shared" ref="K8:K56" si="3">IF(J8="",0,INDEX($V$6:$V$9,MATCH(J8,$U$6:$U$9,0)))</f>
        <v>0</v>
      </c>
      <c r="L8" s="124"/>
      <c r="M8" s="125">
        <f t="shared" ref="M8:M56" si="4">IF(L8="",0,INDEX($V$6:$V$9,MATCH(L8,$U$6:$U$9,0)))</f>
        <v>0</v>
      </c>
      <c r="N8" s="124"/>
      <c r="O8" s="47">
        <f t="shared" ref="O8:O56" si="5">IF(N8="",0,INDEX($V$6:$V$9,MATCH(N8,$U$6:$U$9,0)))</f>
        <v>0</v>
      </c>
      <c r="P8" s="94">
        <f t="shared" ref="P8:P56" si="6">IF(C8="","",D$4*E8+F$4*G8+H$4*I8+J$4*K8+L$4*M8+N$4*O8)</f>
        <v>1.2999999999999998</v>
      </c>
      <c r="Q8" s="52" t="str">
        <f t="shared" si="0"/>
        <v>Low potential for benefit</v>
      </c>
      <c r="R8" s="31" t="str">
        <f>IF(INDEX('4. Cost Considerations'!$G$7:$G$56,MATCH(B8,'4. Cost Considerations'!$B$7:$B$56,0))="","",INDEX('4. Cost Considerations'!$G$7:$G$56,MATCH(B8,'4. Cost Considerations'!$B$7:$B$56,0)))</f>
        <v>Low</v>
      </c>
      <c r="S8" s="5"/>
      <c r="T8" s="91" t="s">
        <v>111</v>
      </c>
      <c r="U8" s="76" t="s">
        <v>23</v>
      </c>
      <c r="V8" s="29">
        <v>3</v>
      </c>
      <c r="W8" s="5"/>
      <c r="X8" s="5"/>
      <c r="Y8" s="5"/>
      <c r="Z8" s="5"/>
      <c r="AA8" s="5"/>
    </row>
    <row r="9" spans="1:27" ht="51" x14ac:dyDescent="0.2">
      <c r="A9" s="5"/>
      <c r="B9" s="56">
        <v>3</v>
      </c>
      <c r="C9" s="30" t="str">
        <f>IF(ISBLANK(INDEX('2. Solution Risk Reduction'!$C$7:$C$56,MATCH(B9,'2. Solution Risk Reduction'!$B$7:$B$56,0))),"",INDEX('2. Solution Risk Reduction'!$C$7:$C$56,MATCH(B9,'2. Solution Risk Reduction'!$B$7:$B$56,0)))</f>
        <v>Test and exercise mission duplication capability for data processing and analysis function.  Improve process to reduce time required to initiate capability.</v>
      </c>
      <c r="D9" s="52" t="str">
        <f>IF(ISBLANK(INDEX('2. Solution Risk Reduction'!$P$7:$P$56,MATCH(B9,'2. Solution Risk Reduction'!$B$7:$B$56,0))),"",INDEX('2. Solution Risk Reduction'!$P$7:$P$56,MATCH(B9,'2. Solution Risk Reduction'!$B$7:$B$56,0)))</f>
        <v>Moderate</v>
      </c>
      <c r="E9" s="47">
        <f>IF(D9="",0,INDEX('2. Solution Risk Reduction'!$U$7:$U$10,MATCH(D9,'2. Solution Risk Reduction'!$S$7:$S$10,0)))</f>
        <v>2</v>
      </c>
      <c r="F9" s="124" t="s">
        <v>71</v>
      </c>
      <c r="G9" s="125">
        <f t="shared" si="1"/>
        <v>1</v>
      </c>
      <c r="H9" s="124"/>
      <c r="I9" s="125">
        <f t="shared" si="2"/>
        <v>0</v>
      </c>
      <c r="J9" s="124"/>
      <c r="K9" s="125">
        <f t="shared" si="3"/>
        <v>0</v>
      </c>
      <c r="L9" s="124"/>
      <c r="M9" s="125">
        <f t="shared" si="4"/>
        <v>0</v>
      </c>
      <c r="N9" s="124"/>
      <c r="O9" s="47">
        <f t="shared" si="5"/>
        <v>0</v>
      </c>
      <c r="P9" s="94">
        <f t="shared" si="6"/>
        <v>1.8499999999999999</v>
      </c>
      <c r="Q9" s="52" t="str">
        <f t="shared" si="0"/>
        <v>Moderate potential for benefit</v>
      </c>
      <c r="R9" s="31" t="str">
        <f>IF(INDEX('4. Cost Considerations'!$G$7:$G$56,MATCH(B9,'4. Cost Considerations'!$B$7:$B$56,0))="","",INDEX('4. Cost Considerations'!$G$7:$G$56,MATCH(B9,'4. Cost Considerations'!$B$7:$B$56,0)))</f>
        <v>Low</v>
      </c>
      <c r="S9" s="5"/>
      <c r="T9" s="91" t="s">
        <v>112</v>
      </c>
      <c r="U9" s="77" t="s">
        <v>73</v>
      </c>
      <c r="V9" s="29">
        <v>4</v>
      </c>
      <c r="W9" s="5"/>
      <c r="X9" s="5"/>
      <c r="Y9" s="5"/>
      <c r="Z9" s="5"/>
      <c r="AA9" s="5"/>
    </row>
    <row r="10" spans="1:27" ht="38.25" x14ac:dyDescent="0.2">
      <c r="A10" s="5"/>
      <c r="B10" s="56">
        <v>4</v>
      </c>
      <c r="C10" s="30" t="str">
        <f>IF(ISBLANK(INDEX('2. Solution Risk Reduction'!$C$7:$C$56,MATCH(B10,'2. Solution Risk Reduction'!$B$7:$B$56,0))),"",INDEX('2. Solution Risk Reduction'!$C$7:$C$56,MATCH(B10,'2. Solution Risk Reduction'!$B$7:$B$56,0)))</f>
        <v>Solution set:  friction damper + conductivity controller + enhancement of mission duplication capability.</v>
      </c>
      <c r="D10" s="52" t="str">
        <f>IF(ISBLANK(INDEX('2. Solution Risk Reduction'!$P$7:$P$56,MATCH(B10,'2. Solution Risk Reduction'!$B$7:$B$56,0))),"",INDEX('2. Solution Risk Reduction'!$P$7:$P$56,MATCH(B10,'2. Solution Risk Reduction'!$B$7:$B$56,0)))</f>
        <v>Moderate</v>
      </c>
      <c r="E10" s="47">
        <f>IF(D10="",0,INDEX('2. Solution Risk Reduction'!$U$7:$U$10,MATCH(D10,'2. Solution Risk Reduction'!$S$7:$S$10,0)))</f>
        <v>2</v>
      </c>
      <c r="F10" s="124" t="s">
        <v>72</v>
      </c>
      <c r="G10" s="125">
        <f t="shared" si="1"/>
        <v>2</v>
      </c>
      <c r="H10" s="124"/>
      <c r="I10" s="125">
        <f t="shared" si="2"/>
        <v>0</v>
      </c>
      <c r="J10" s="124"/>
      <c r="K10" s="125">
        <f t="shared" si="3"/>
        <v>0</v>
      </c>
      <c r="L10" s="124"/>
      <c r="M10" s="125">
        <f t="shared" si="4"/>
        <v>0</v>
      </c>
      <c r="N10" s="124"/>
      <c r="O10" s="47">
        <f t="shared" si="5"/>
        <v>0</v>
      </c>
      <c r="P10" s="94">
        <f t="shared" si="6"/>
        <v>2</v>
      </c>
      <c r="Q10" s="52" t="str">
        <f t="shared" si="0"/>
        <v>Moderate potential for benefit</v>
      </c>
      <c r="R10" s="29" t="str">
        <f>IF(INDEX('4. Cost Considerations'!$G$7:$G$56,MATCH(B10,'4. Cost Considerations'!$B$7:$B$56,0))="","",INDEX('4. Cost Considerations'!$G$7:$G$56,MATCH(B10,'4. Cost Considerations'!$B$7:$B$56,0)))</f>
        <v>High</v>
      </c>
      <c r="S10" s="5"/>
      <c r="T10" s="12"/>
      <c r="U10" s="12"/>
      <c r="V10" s="12"/>
      <c r="W10" s="5"/>
      <c r="X10" s="5"/>
      <c r="Y10" s="5"/>
      <c r="Z10" s="5"/>
      <c r="AA10" s="5"/>
    </row>
    <row r="11" spans="1:27" ht="15" x14ac:dyDescent="0.2">
      <c r="A11" s="5"/>
      <c r="B11" s="56">
        <v>5</v>
      </c>
      <c r="C11" s="30" t="str">
        <f>IF(ISBLANK(INDEX('2. Solution Risk Reduction'!$C$7:$C$56,MATCH(B11,'2. Solution Risk Reduction'!$B$7:$B$56,0))),"",INDEX('2. Solution Risk Reduction'!$C$7:$C$56,MATCH(B11,'2. Solution Risk Reduction'!$B$7:$B$56,0)))</f>
        <v/>
      </c>
      <c r="D11" s="52" t="str">
        <f>IF(ISBLANK(INDEX('2. Solution Risk Reduction'!$P$7:$P$56,MATCH(B11,'2. Solution Risk Reduction'!$B$7:$B$56,0))),"",INDEX('2. Solution Risk Reduction'!$P$7:$P$56,MATCH(B11,'2. Solution Risk Reduction'!$B$7:$B$56,0)))</f>
        <v/>
      </c>
      <c r="E11" s="47">
        <f>IF(D11="",0,INDEX('2. Solution Risk Reduction'!$U$7:$U$10,MATCH(D11,'2. Solution Risk Reduction'!$S$7:$S$10,0)))</f>
        <v>0</v>
      </c>
      <c r="F11" s="124"/>
      <c r="G11" s="125">
        <f t="shared" si="1"/>
        <v>0</v>
      </c>
      <c r="H11" s="124"/>
      <c r="I11" s="125">
        <f t="shared" si="2"/>
        <v>0</v>
      </c>
      <c r="J11" s="124"/>
      <c r="K11" s="125">
        <f t="shared" si="3"/>
        <v>0</v>
      </c>
      <c r="L11" s="124"/>
      <c r="M11" s="125">
        <f t="shared" si="4"/>
        <v>0</v>
      </c>
      <c r="N11" s="124"/>
      <c r="O11" s="47">
        <f t="shared" si="5"/>
        <v>0</v>
      </c>
      <c r="P11" s="94" t="str">
        <f t="shared" si="6"/>
        <v/>
      </c>
      <c r="Q11" s="52" t="str">
        <f t="shared" si="0"/>
        <v/>
      </c>
      <c r="R11" s="29" t="str">
        <f>IF(INDEX('4. Cost Considerations'!$G$7:$G$56,MATCH(B11,'4. Cost Considerations'!$B$7:$B$56,0))="","",INDEX('4. Cost Considerations'!$G$7:$G$56,MATCH(B11,'4. Cost Considerations'!$B$7:$B$56,0)))</f>
        <v/>
      </c>
      <c r="S11" s="5"/>
      <c r="T11" s="13" t="s">
        <v>101</v>
      </c>
      <c r="U11" s="13" t="s">
        <v>53</v>
      </c>
      <c r="V11" s="13" t="s">
        <v>76</v>
      </c>
      <c r="W11" s="5"/>
      <c r="X11" s="5"/>
      <c r="Y11" s="5"/>
      <c r="Z11" s="5"/>
      <c r="AA11" s="5"/>
    </row>
    <row r="12" spans="1:27" x14ac:dyDescent="0.2">
      <c r="A12" s="5"/>
      <c r="B12" s="56">
        <v>6</v>
      </c>
      <c r="C12" s="30" t="str">
        <f>IF(ISBLANK(INDEX('2. Solution Risk Reduction'!$C$7:$C$56,MATCH(B12,'2. Solution Risk Reduction'!$B$7:$B$56,0))),"",INDEX('2. Solution Risk Reduction'!$C$7:$C$56,MATCH(B12,'2. Solution Risk Reduction'!$B$7:$B$56,0)))</f>
        <v/>
      </c>
      <c r="D12" s="52" t="str">
        <f>IF(ISBLANK(INDEX('2. Solution Risk Reduction'!$P$7:$P$56,MATCH(B12,'2. Solution Risk Reduction'!$B$7:$B$56,0))),"",INDEX('2. Solution Risk Reduction'!$P$7:$P$56,MATCH(B12,'2. Solution Risk Reduction'!$B$7:$B$56,0)))</f>
        <v/>
      </c>
      <c r="E12" s="47">
        <f>IF(D12="",0,INDEX('2. Solution Risk Reduction'!$U$7:$U$10,MATCH(D12,'2. Solution Risk Reduction'!$S$7:$S$10,0)))</f>
        <v>0</v>
      </c>
      <c r="F12" s="124"/>
      <c r="G12" s="125">
        <f t="shared" si="1"/>
        <v>0</v>
      </c>
      <c r="H12" s="124"/>
      <c r="I12" s="125">
        <f t="shared" si="2"/>
        <v>0</v>
      </c>
      <c r="J12" s="124"/>
      <c r="K12" s="125">
        <f t="shared" si="3"/>
        <v>0</v>
      </c>
      <c r="L12" s="124"/>
      <c r="M12" s="125">
        <f t="shared" si="4"/>
        <v>0</v>
      </c>
      <c r="N12" s="124"/>
      <c r="O12" s="47">
        <f t="shared" si="5"/>
        <v>0</v>
      </c>
      <c r="P12" s="94" t="str">
        <f t="shared" si="6"/>
        <v/>
      </c>
      <c r="Q12" s="52" t="str">
        <f t="shared" si="0"/>
        <v/>
      </c>
      <c r="R12" s="29" t="str">
        <f>IF(INDEX('4. Cost Considerations'!$G$7:$G$56,MATCH(B12,'4. Cost Considerations'!$B$7:$B$56,0))="","",INDEX('4. Cost Considerations'!$G$7:$G$56,MATCH(B12,'4. Cost Considerations'!$B$7:$B$56,0)))</f>
        <v/>
      </c>
      <c r="S12" s="5"/>
      <c r="T12" s="74" t="s">
        <v>105</v>
      </c>
      <c r="U12" s="29">
        <v>1.5</v>
      </c>
      <c r="V12" s="29" t="str">
        <f>" &lt; "&amp;U12</f>
        <v xml:space="preserve"> &lt; 1.5</v>
      </c>
      <c r="W12" s="5"/>
      <c r="X12" s="5"/>
      <c r="Y12" s="5"/>
      <c r="Z12" s="5"/>
      <c r="AA12" s="5"/>
    </row>
    <row r="13" spans="1:27" x14ac:dyDescent="0.2">
      <c r="A13" s="5"/>
      <c r="B13" s="56">
        <v>7</v>
      </c>
      <c r="C13" s="30" t="str">
        <f>IF(ISBLANK(INDEX('2. Solution Risk Reduction'!$C$7:$C$56,MATCH(B13,'2. Solution Risk Reduction'!$B$7:$B$56,0))),"",INDEX('2. Solution Risk Reduction'!$C$7:$C$56,MATCH(B13,'2. Solution Risk Reduction'!$B$7:$B$56,0)))</f>
        <v/>
      </c>
      <c r="D13" s="52" t="str">
        <f>IF(ISBLANK(INDEX('2. Solution Risk Reduction'!$P$7:$P$56,MATCH(B13,'2. Solution Risk Reduction'!$B$7:$B$56,0))),"",INDEX('2. Solution Risk Reduction'!$P$7:$P$56,MATCH(B13,'2. Solution Risk Reduction'!$B$7:$B$56,0)))</f>
        <v/>
      </c>
      <c r="E13" s="47">
        <f>IF(D13="",0,INDEX('2. Solution Risk Reduction'!$U$7:$U$10,MATCH(D13,'2. Solution Risk Reduction'!$S$7:$S$10,0)))</f>
        <v>0</v>
      </c>
      <c r="F13" s="124"/>
      <c r="G13" s="125">
        <f t="shared" si="1"/>
        <v>0</v>
      </c>
      <c r="H13" s="124"/>
      <c r="I13" s="125">
        <f t="shared" si="2"/>
        <v>0</v>
      </c>
      <c r="J13" s="124"/>
      <c r="K13" s="125">
        <f t="shared" si="3"/>
        <v>0</v>
      </c>
      <c r="L13" s="124"/>
      <c r="M13" s="125">
        <f t="shared" si="4"/>
        <v>0</v>
      </c>
      <c r="N13" s="124"/>
      <c r="O13" s="47">
        <f t="shared" si="5"/>
        <v>0</v>
      </c>
      <c r="P13" s="94" t="str">
        <f t="shared" si="6"/>
        <v/>
      </c>
      <c r="Q13" s="52" t="str">
        <f t="shared" si="0"/>
        <v/>
      </c>
      <c r="R13" s="29" t="str">
        <f>IF(INDEX('4. Cost Considerations'!$G$7:$G$56,MATCH(B13,'4. Cost Considerations'!$B$7:$B$56,0))="","",INDEX('4. Cost Considerations'!$G$7:$G$56,MATCH(B13,'4. Cost Considerations'!$B$7:$B$56,0)))</f>
        <v/>
      </c>
      <c r="S13" s="5"/>
      <c r="T13" s="75" t="s">
        <v>106</v>
      </c>
      <c r="U13" s="29">
        <v>2.5</v>
      </c>
      <c r="V13" s="29" t="str">
        <f>U12&amp;" to &lt; "&amp;U13</f>
        <v>1.5 to &lt; 2.5</v>
      </c>
      <c r="W13" s="5"/>
      <c r="X13" s="5"/>
      <c r="Y13" s="5"/>
      <c r="Z13" s="5"/>
      <c r="AA13" s="5"/>
    </row>
    <row r="14" spans="1:27" x14ac:dyDescent="0.2">
      <c r="A14" s="5"/>
      <c r="B14" s="56">
        <v>8</v>
      </c>
      <c r="C14" s="30" t="str">
        <f>IF(ISBLANK(INDEX('2. Solution Risk Reduction'!$C$7:$C$56,MATCH(B14,'2. Solution Risk Reduction'!$B$7:$B$56,0))),"",INDEX('2. Solution Risk Reduction'!$C$7:$C$56,MATCH(B14,'2. Solution Risk Reduction'!$B$7:$B$56,0)))</f>
        <v/>
      </c>
      <c r="D14" s="52" t="str">
        <f>IF(ISBLANK(INDEX('2. Solution Risk Reduction'!$P$7:$P$56,MATCH(B14,'2. Solution Risk Reduction'!$B$7:$B$56,0))),"",INDEX('2. Solution Risk Reduction'!$P$7:$P$56,MATCH(B14,'2. Solution Risk Reduction'!$B$7:$B$56,0)))</f>
        <v/>
      </c>
      <c r="E14" s="47">
        <f>IF(D14="",0,INDEX('2. Solution Risk Reduction'!$U$7:$U$10,MATCH(D14,'2. Solution Risk Reduction'!$S$7:$S$10,0)))</f>
        <v>0</v>
      </c>
      <c r="F14" s="124"/>
      <c r="G14" s="125">
        <f t="shared" si="1"/>
        <v>0</v>
      </c>
      <c r="H14" s="124"/>
      <c r="I14" s="125">
        <f t="shared" si="2"/>
        <v>0</v>
      </c>
      <c r="J14" s="124"/>
      <c r="K14" s="125">
        <f t="shared" si="3"/>
        <v>0</v>
      </c>
      <c r="L14" s="124"/>
      <c r="M14" s="125">
        <f t="shared" si="4"/>
        <v>0</v>
      </c>
      <c r="N14" s="124"/>
      <c r="O14" s="47">
        <f t="shared" si="5"/>
        <v>0</v>
      </c>
      <c r="P14" s="94" t="str">
        <f t="shared" si="6"/>
        <v/>
      </c>
      <c r="Q14" s="52" t="str">
        <f t="shared" si="0"/>
        <v/>
      </c>
      <c r="R14" s="29" t="str">
        <f>IF(INDEX('4. Cost Considerations'!$G$7:$G$56,MATCH(B14,'4. Cost Considerations'!$B$7:$B$56,0))="","",INDEX('4. Cost Considerations'!$G$7:$G$56,MATCH(B14,'4. Cost Considerations'!$B$7:$B$56,0)))</f>
        <v/>
      </c>
      <c r="S14" s="5"/>
      <c r="T14" s="76" t="s">
        <v>107</v>
      </c>
      <c r="U14" s="29">
        <v>3.5</v>
      </c>
      <c r="V14" s="29" t="str">
        <f>U13&amp;" to &lt; "&amp;U14</f>
        <v>2.5 to &lt; 3.5</v>
      </c>
      <c r="W14" s="5"/>
      <c r="X14" s="5"/>
      <c r="Y14" s="5"/>
      <c r="Z14" s="5"/>
      <c r="AA14" s="5"/>
    </row>
    <row r="15" spans="1:27" x14ac:dyDescent="0.2">
      <c r="A15" s="5"/>
      <c r="B15" s="56">
        <v>9</v>
      </c>
      <c r="C15" s="30" t="str">
        <f>IF(ISBLANK(INDEX('2. Solution Risk Reduction'!$C$7:$C$56,MATCH(B15,'2. Solution Risk Reduction'!$B$7:$B$56,0))),"",INDEX('2. Solution Risk Reduction'!$C$7:$C$56,MATCH(B15,'2. Solution Risk Reduction'!$B$7:$B$56,0)))</f>
        <v/>
      </c>
      <c r="D15" s="52" t="str">
        <f>IF(ISBLANK(INDEX('2. Solution Risk Reduction'!$P$7:$P$56,MATCH(B15,'2. Solution Risk Reduction'!$B$7:$B$56,0))),"",INDEX('2. Solution Risk Reduction'!$P$7:$P$56,MATCH(B15,'2. Solution Risk Reduction'!$B$7:$B$56,0)))</f>
        <v/>
      </c>
      <c r="E15" s="47">
        <f>IF(D15="",0,INDEX('2. Solution Risk Reduction'!$U$7:$U$10,MATCH(D15,'2. Solution Risk Reduction'!$S$7:$S$10,0)))</f>
        <v>0</v>
      </c>
      <c r="F15" s="124"/>
      <c r="G15" s="125">
        <f t="shared" si="1"/>
        <v>0</v>
      </c>
      <c r="H15" s="124"/>
      <c r="I15" s="125">
        <f t="shared" si="2"/>
        <v>0</v>
      </c>
      <c r="J15" s="124"/>
      <c r="K15" s="125">
        <f t="shared" si="3"/>
        <v>0</v>
      </c>
      <c r="L15" s="124"/>
      <c r="M15" s="125">
        <f t="shared" si="4"/>
        <v>0</v>
      </c>
      <c r="N15" s="124"/>
      <c r="O15" s="47">
        <f t="shared" si="5"/>
        <v>0</v>
      </c>
      <c r="P15" s="94" t="str">
        <f t="shared" si="6"/>
        <v/>
      </c>
      <c r="Q15" s="52" t="str">
        <f t="shared" si="0"/>
        <v/>
      </c>
      <c r="R15" s="29" t="str">
        <f>IF(INDEX('4. Cost Considerations'!$G$7:$G$56,MATCH(B15,'4. Cost Considerations'!$B$7:$B$56,0))="","",INDEX('4. Cost Considerations'!$G$7:$G$56,MATCH(B15,'4. Cost Considerations'!$B$7:$B$56,0)))</f>
        <v/>
      </c>
      <c r="S15" s="5"/>
      <c r="T15" s="77" t="s">
        <v>108</v>
      </c>
      <c r="U15" s="29">
        <v>4</v>
      </c>
      <c r="V15" s="29" t="str">
        <f>U14&amp;" to "&amp;U15</f>
        <v>3.5 to 4</v>
      </c>
      <c r="W15" s="5"/>
      <c r="X15" s="5"/>
      <c r="Y15" s="5"/>
      <c r="Z15" s="5"/>
      <c r="AA15" s="5"/>
    </row>
    <row r="16" spans="1:27" x14ac:dyDescent="0.2">
      <c r="A16" s="5"/>
      <c r="B16" s="56">
        <v>10</v>
      </c>
      <c r="C16" s="30" t="str">
        <f>IF(ISBLANK(INDEX('2. Solution Risk Reduction'!$C$7:$C$56,MATCH(B16,'2. Solution Risk Reduction'!$B$7:$B$56,0))),"",INDEX('2. Solution Risk Reduction'!$C$7:$C$56,MATCH(B16,'2. Solution Risk Reduction'!$B$7:$B$56,0)))</f>
        <v/>
      </c>
      <c r="D16" s="52" t="str">
        <f>IF(ISBLANK(INDEX('2. Solution Risk Reduction'!$P$7:$P$56,MATCH(B16,'2. Solution Risk Reduction'!$B$7:$B$56,0))),"",INDEX('2. Solution Risk Reduction'!$P$7:$P$56,MATCH(B16,'2. Solution Risk Reduction'!$B$7:$B$56,0)))</f>
        <v/>
      </c>
      <c r="E16" s="47">
        <f>IF(D16="",0,INDEX('2. Solution Risk Reduction'!$U$7:$U$10,MATCH(D16,'2. Solution Risk Reduction'!$S$7:$S$10,0)))</f>
        <v>0</v>
      </c>
      <c r="F16" s="124"/>
      <c r="G16" s="125">
        <f t="shared" si="1"/>
        <v>0</v>
      </c>
      <c r="H16" s="124"/>
      <c r="I16" s="125">
        <f t="shared" si="2"/>
        <v>0</v>
      </c>
      <c r="J16" s="124"/>
      <c r="K16" s="125">
        <f t="shared" si="3"/>
        <v>0</v>
      </c>
      <c r="L16" s="124"/>
      <c r="M16" s="125">
        <f t="shared" si="4"/>
        <v>0</v>
      </c>
      <c r="N16" s="124"/>
      <c r="O16" s="47">
        <f t="shared" si="5"/>
        <v>0</v>
      </c>
      <c r="P16" s="94" t="str">
        <f t="shared" si="6"/>
        <v/>
      </c>
      <c r="Q16" s="52" t="str">
        <f t="shared" si="0"/>
        <v/>
      </c>
      <c r="R16" s="29" t="str">
        <f>IF(INDEX('4. Cost Considerations'!$G$7:$G$56,MATCH(B16,'4. Cost Considerations'!$B$7:$B$56,0))="","",INDEX('4. Cost Considerations'!$G$7:$G$56,MATCH(B16,'4. Cost Considerations'!$B$7:$B$56,0)))</f>
        <v/>
      </c>
      <c r="S16" s="5"/>
      <c r="T16" s="5"/>
      <c r="U16" s="5"/>
      <c r="V16" s="5"/>
      <c r="W16" s="5"/>
      <c r="X16" s="5"/>
      <c r="Y16" s="5"/>
      <c r="Z16" s="5"/>
      <c r="AA16" s="5"/>
    </row>
    <row r="17" spans="1:27" x14ac:dyDescent="0.2">
      <c r="A17" s="5"/>
      <c r="B17" s="56">
        <v>11</v>
      </c>
      <c r="C17" s="30" t="str">
        <f>IF(ISBLANK(INDEX('2. Solution Risk Reduction'!$C$7:$C$56,MATCH(B17,'2. Solution Risk Reduction'!$B$7:$B$56,0))),"",INDEX('2. Solution Risk Reduction'!$C$7:$C$56,MATCH(B17,'2. Solution Risk Reduction'!$B$7:$B$56,0)))</f>
        <v/>
      </c>
      <c r="D17" s="52" t="str">
        <f>IF(ISBLANK(INDEX('2. Solution Risk Reduction'!$P$7:$P$56,MATCH(B17,'2. Solution Risk Reduction'!$B$7:$B$56,0))),"",INDEX('2. Solution Risk Reduction'!$P$7:$P$56,MATCH(B17,'2. Solution Risk Reduction'!$B$7:$B$56,0)))</f>
        <v/>
      </c>
      <c r="E17" s="47">
        <f>IF(D17="",0,INDEX('2. Solution Risk Reduction'!$U$7:$U$10,MATCH(D17,'2. Solution Risk Reduction'!$S$7:$S$10,0)))</f>
        <v>0</v>
      </c>
      <c r="F17" s="124"/>
      <c r="G17" s="125">
        <f t="shared" si="1"/>
        <v>0</v>
      </c>
      <c r="H17" s="124"/>
      <c r="I17" s="125">
        <f t="shared" si="2"/>
        <v>0</v>
      </c>
      <c r="J17" s="124"/>
      <c r="K17" s="125">
        <f t="shared" si="3"/>
        <v>0</v>
      </c>
      <c r="L17" s="124"/>
      <c r="M17" s="125">
        <f t="shared" si="4"/>
        <v>0</v>
      </c>
      <c r="N17" s="124"/>
      <c r="O17" s="47">
        <f t="shared" si="5"/>
        <v>0</v>
      </c>
      <c r="P17" s="94" t="str">
        <f t="shared" si="6"/>
        <v/>
      </c>
      <c r="Q17" s="52" t="str">
        <f t="shared" si="0"/>
        <v/>
      </c>
      <c r="R17" s="29" t="str">
        <f>IF(INDEX('4. Cost Considerations'!$G$7:$G$56,MATCH(B17,'4. Cost Considerations'!$B$7:$B$56,0))="","",INDEX('4. Cost Considerations'!$G$7:$G$56,MATCH(B17,'4. Cost Considerations'!$B$7:$B$56,0)))</f>
        <v/>
      </c>
      <c r="S17" s="5"/>
      <c r="T17" s="5"/>
      <c r="U17" s="5"/>
      <c r="V17" s="5"/>
      <c r="W17" s="5"/>
      <c r="X17" s="5"/>
      <c r="Y17" s="5"/>
      <c r="Z17" s="5"/>
      <c r="AA17" s="5"/>
    </row>
    <row r="18" spans="1:27" x14ac:dyDescent="0.2">
      <c r="A18" s="5"/>
      <c r="B18" s="56">
        <v>12</v>
      </c>
      <c r="C18" s="30" t="str">
        <f>IF(ISBLANK(INDEX('2. Solution Risk Reduction'!$C$7:$C$56,MATCH(B18,'2. Solution Risk Reduction'!$B$7:$B$56,0))),"",INDEX('2. Solution Risk Reduction'!$C$7:$C$56,MATCH(B18,'2. Solution Risk Reduction'!$B$7:$B$56,0)))</f>
        <v/>
      </c>
      <c r="D18" s="52" t="str">
        <f>IF(ISBLANK(INDEX('2. Solution Risk Reduction'!$P$7:$P$56,MATCH(B18,'2. Solution Risk Reduction'!$B$7:$B$56,0))),"",INDEX('2. Solution Risk Reduction'!$P$7:$P$56,MATCH(B18,'2. Solution Risk Reduction'!$B$7:$B$56,0)))</f>
        <v/>
      </c>
      <c r="E18" s="47">
        <f>IF(D18="",0,INDEX('2. Solution Risk Reduction'!$U$7:$U$10,MATCH(D18,'2. Solution Risk Reduction'!$S$7:$S$10,0)))</f>
        <v>0</v>
      </c>
      <c r="F18" s="124"/>
      <c r="G18" s="125">
        <f t="shared" si="1"/>
        <v>0</v>
      </c>
      <c r="H18" s="124"/>
      <c r="I18" s="125">
        <f t="shared" si="2"/>
        <v>0</v>
      </c>
      <c r="J18" s="124"/>
      <c r="K18" s="125">
        <f t="shared" si="3"/>
        <v>0</v>
      </c>
      <c r="L18" s="124"/>
      <c r="M18" s="125">
        <f t="shared" si="4"/>
        <v>0</v>
      </c>
      <c r="N18" s="124"/>
      <c r="O18" s="47">
        <f t="shared" si="5"/>
        <v>0</v>
      </c>
      <c r="P18" s="94" t="str">
        <f t="shared" si="6"/>
        <v/>
      </c>
      <c r="Q18" s="52" t="str">
        <f t="shared" si="0"/>
        <v/>
      </c>
      <c r="R18" s="29" t="str">
        <f>IF(INDEX('4. Cost Considerations'!$G$7:$G$56,MATCH(B18,'4. Cost Considerations'!$B$7:$B$56,0))="","",INDEX('4. Cost Considerations'!$G$7:$G$56,MATCH(B18,'4. Cost Considerations'!$B$7:$B$56,0)))</f>
        <v/>
      </c>
      <c r="S18" s="5"/>
      <c r="T18" s="5"/>
      <c r="U18" s="5"/>
      <c r="V18" s="5"/>
      <c r="W18" s="5"/>
      <c r="X18" s="5"/>
      <c r="Y18" s="5"/>
      <c r="Z18" s="5"/>
      <c r="AA18" s="5"/>
    </row>
    <row r="19" spans="1:27" x14ac:dyDescent="0.2">
      <c r="A19" s="5"/>
      <c r="B19" s="56">
        <v>13</v>
      </c>
      <c r="C19" s="30" t="str">
        <f>IF(ISBLANK(INDEX('2. Solution Risk Reduction'!$C$7:$C$56,MATCH(B19,'2. Solution Risk Reduction'!$B$7:$B$56,0))),"",INDEX('2. Solution Risk Reduction'!$C$7:$C$56,MATCH(B19,'2. Solution Risk Reduction'!$B$7:$B$56,0)))</f>
        <v/>
      </c>
      <c r="D19" s="52" t="str">
        <f>IF(ISBLANK(INDEX('2. Solution Risk Reduction'!$P$7:$P$56,MATCH(B19,'2. Solution Risk Reduction'!$B$7:$B$56,0))),"",INDEX('2. Solution Risk Reduction'!$P$7:$P$56,MATCH(B19,'2. Solution Risk Reduction'!$B$7:$B$56,0)))</f>
        <v/>
      </c>
      <c r="E19" s="47">
        <f>IF(D19="",0,INDEX('2. Solution Risk Reduction'!$U$7:$U$10,MATCH(D19,'2. Solution Risk Reduction'!$S$7:$S$10,0)))</f>
        <v>0</v>
      </c>
      <c r="F19" s="124"/>
      <c r="G19" s="125">
        <f t="shared" si="1"/>
        <v>0</v>
      </c>
      <c r="H19" s="124"/>
      <c r="I19" s="125">
        <f t="shared" si="2"/>
        <v>0</v>
      </c>
      <c r="J19" s="124"/>
      <c r="K19" s="125">
        <f t="shared" si="3"/>
        <v>0</v>
      </c>
      <c r="L19" s="124"/>
      <c r="M19" s="125">
        <f t="shared" si="4"/>
        <v>0</v>
      </c>
      <c r="N19" s="124"/>
      <c r="O19" s="47">
        <f t="shared" si="5"/>
        <v>0</v>
      </c>
      <c r="P19" s="94" t="str">
        <f t="shared" si="6"/>
        <v/>
      </c>
      <c r="Q19" s="52" t="str">
        <f t="shared" si="0"/>
        <v/>
      </c>
      <c r="R19" s="29" t="str">
        <f>IF(INDEX('4. Cost Considerations'!$G$7:$G$56,MATCH(B19,'4. Cost Considerations'!$B$7:$B$56,0))="","",INDEX('4. Cost Considerations'!$G$7:$G$56,MATCH(B19,'4. Cost Considerations'!$B$7:$B$56,0)))</f>
        <v/>
      </c>
      <c r="S19" s="5"/>
      <c r="T19" s="5"/>
      <c r="U19" s="5"/>
      <c r="V19" s="5"/>
      <c r="W19" s="5"/>
      <c r="X19" s="5"/>
      <c r="Y19" s="5"/>
      <c r="Z19" s="5"/>
      <c r="AA19" s="5"/>
    </row>
    <row r="20" spans="1:27" x14ac:dyDescent="0.2">
      <c r="A20" s="5"/>
      <c r="B20" s="56">
        <v>14</v>
      </c>
      <c r="C20" s="30" t="str">
        <f>IF(ISBLANK(INDEX('2. Solution Risk Reduction'!$C$7:$C$56,MATCH(B20,'2. Solution Risk Reduction'!$B$7:$B$56,0))),"",INDEX('2. Solution Risk Reduction'!$C$7:$C$56,MATCH(B20,'2. Solution Risk Reduction'!$B$7:$B$56,0)))</f>
        <v/>
      </c>
      <c r="D20" s="52" t="str">
        <f>IF(ISBLANK(INDEX('2. Solution Risk Reduction'!$P$7:$P$56,MATCH(B20,'2. Solution Risk Reduction'!$B$7:$B$56,0))),"",INDEX('2. Solution Risk Reduction'!$P$7:$P$56,MATCH(B20,'2. Solution Risk Reduction'!$B$7:$B$56,0)))</f>
        <v/>
      </c>
      <c r="E20" s="47">
        <f>IF(D20="",0,INDEX('2. Solution Risk Reduction'!$U$7:$U$10,MATCH(D20,'2. Solution Risk Reduction'!$S$7:$S$10,0)))</f>
        <v>0</v>
      </c>
      <c r="F20" s="124"/>
      <c r="G20" s="125">
        <f t="shared" si="1"/>
        <v>0</v>
      </c>
      <c r="H20" s="124"/>
      <c r="I20" s="125">
        <f t="shared" si="2"/>
        <v>0</v>
      </c>
      <c r="J20" s="124"/>
      <c r="K20" s="125">
        <f t="shared" si="3"/>
        <v>0</v>
      </c>
      <c r="L20" s="124"/>
      <c r="M20" s="125">
        <f t="shared" si="4"/>
        <v>0</v>
      </c>
      <c r="N20" s="124"/>
      <c r="O20" s="47">
        <f t="shared" si="5"/>
        <v>0</v>
      </c>
      <c r="P20" s="94" t="str">
        <f t="shared" si="6"/>
        <v/>
      </c>
      <c r="Q20" s="52" t="str">
        <f t="shared" si="0"/>
        <v/>
      </c>
      <c r="R20" s="29" t="str">
        <f>IF(INDEX('4. Cost Considerations'!$G$7:$G$56,MATCH(B20,'4. Cost Considerations'!$B$7:$B$56,0))="","",INDEX('4. Cost Considerations'!$G$7:$G$56,MATCH(B20,'4. Cost Considerations'!$B$7:$B$56,0)))</f>
        <v/>
      </c>
      <c r="S20" s="5"/>
      <c r="T20" s="5"/>
      <c r="U20" s="5"/>
      <c r="V20" s="5"/>
      <c r="W20" s="5"/>
      <c r="X20" s="5"/>
      <c r="Y20" s="5"/>
      <c r="Z20" s="5"/>
      <c r="AA20" s="5"/>
    </row>
    <row r="21" spans="1:27" x14ac:dyDescent="0.2">
      <c r="A21" s="5"/>
      <c r="B21" s="56">
        <v>15</v>
      </c>
      <c r="C21" s="30" t="str">
        <f>IF(ISBLANK(INDEX('2. Solution Risk Reduction'!$C$7:$C$56,MATCH(B21,'2. Solution Risk Reduction'!$B$7:$B$56,0))),"",INDEX('2. Solution Risk Reduction'!$C$7:$C$56,MATCH(B21,'2. Solution Risk Reduction'!$B$7:$B$56,0)))</f>
        <v/>
      </c>
      <c r="D21" s="52" t="str">
        <f>IF(ISBLANK(INDEX('2. Solution Risk Reduction'!$P$7:$P$56,MATCH(B21,'2. Solution Risk Reduction'!$B$7:$B$56,0))),"",INDEX('2. Solution Risk Reduction'!$P$7:$P$56,MATCH(B21,'2. Solution Risk Reduction'!$B$7:$B$56,0)))</f>
        <v/>
      </c>
      <c r="E21" s="47">
        <f>IF(D21="",0,INDEX('2. Solution Risk Reduction'!$U$7:$U$10,MATCH(D21,'2. Solution Risk Reduction'!$S$7:$S$10,0)))</f>
        <v>0</v>
      </c>
      <c r="F21" s="124"/>
      <c r="G21" s="125">
        <f t="shared" si="1"/>
        <v>0</v>
      </c>
      <c r="H21" s="124"/>
      <c r="I21" s="125">
        <f t="shared" si="2"/>
        <v>0</v>
      </c>
      <c r="J21" s="124"/>
      <c r="K21" s="125">
        <f t="shared" si="3"/>
        <v>0</v>
      </c>
      <c r="L21" s="124"/>
      <c r="M21" s="125">
        <f t="shared" si="4"/>
        <v>0</v>
      </c>
      <c r="N21" s="124"/>
      <c r="O21" s="47">
        <f t="shared" si="5"/>
        <v>0</v>
      </c>
      <c r="P21" s="94" t="str">
        <f t="shared" si="6"/>
        <v/>
      </c>
      <c r="Q21" s="52" t="str">
        <f t="shared" si="0"/>
        <v/>
      </c>
      <c r="R21" s="29" t="str">
        <f>IF(INDEX('4. Cost Considerations'!$G$7:$G$56,MATCH(B21,'4. Cost Considerations'!$B$7:$B$56,0))="","",INDEX('4. Cost Considerations'!$G$7:$G$56,MATCH(B21,'4. Cost Considerations'!$B$7:$B$56,0)))</f>
        <v/>
      </c>
      <c r="S21" s="5"/>
      <c r="T21" s="5"/>
      <c r="U21" s="5"/>
      <c r="V21" s="5"/>
      <c r="W21" s="5"/>
      <c r="X21" s="5"/>
      <c r="Y21" s="5"/>
      <c r="Z21" s="5"/>
      <c r="AA21" s="5"/>
    </row>
    <row r="22" spans="1:27" x14ac:dyDescent="0.2">
      <c r="A22" s="5"/>
      <c r="B22" s="56">
        <v>16</v>
      </c>
      <c r="C22" s="30" t="str">
        <f>IF(ISBLANK(INDEX('2. Solution Risk Reduction'!$C$7:$C$56,MATCH(B22,'2. Solution Risk Reduction'!$B$7:$B$56,0))),"",INDEX('2. Solution Risk Reduction'!$C$7:$C$56,MATCH(B22,'2. Solution Risk Reduction'!$B$7:$B$56,0)))</f>
        <v/>
      </c>
      <c r="D22" s="52" t="str">
        <f>IF(ISBLANK(INDEX('2. Solution Risk Reduction'!$P$7:$P$56,MATCH(B22,'2. Solution Risk Reduction'!$B$7:$B$56,0))),"",INDEX('2. Solution Risk Reduction'!$P$7:$P$56,MATCH(B22,'2. Solution Risk Reduction'!$B$7:$B$56,0)))</f>
        <v/>
      </c>
      <c r="E22" s="47">
        <f>IF(D22="",0,INDEX('2. Solution Risk Reduction'!$U$7:$U$10,MATCH(D22,'2. Solution Risk Reduction'!$S$7:$S$10,0)))</f>
        <v>0</v>
      </c>
      <c r="F22" s="124"/>
      <c r="G22" s="125">
        <f t="shared" si="1"/>
        <v>0</v>
      </c>
      <c r="H22" s="124"/>
      <c r="I22" s="125">
        <f t="shared" si="2"/>
        <v>0</v>
      </c>
      <c r="J22" s="124"/>
      <c r="K22" s="125">
        <f t="shared" si="3"/>
        <v>0</v>
      </c>
      <c r="L22" s="124"/>
      <c r="M22" s="125">
        <f t="shared" si="4"/>
        <v>0</v>
      </c>
      <c r="N22" s="124"/>
      <c r="O22" s="47">
        <f t="shared" si="5"/>
        <v>0</v>
      </c>
      <c r="P22" s="94" t="str">
        <f t="shared" si="6"/>
        <v/>
      </c>
      <c r="Q22" s="52" t="str">
        <f t="shared" si="0"/>
        <v/>
      </c>
      <c r="R22" s="29" t="str">
        <f>IF(INDEX('4. Cost Considerations'!$G$7:$G$56,MATCH(B22,'4. Cost Considerations'!$B$7:$B$56,0))="","",INDEX('4. Cost Considerations'!$G$7:$G$56,MATCH(B22,'4. Cost Considerations'!$B$7:$B$56,0)))</f>
        <v/>
      </c>
      <c r="S22" s="5"/>
      <c r="T22" s="5"/>
      <c r="U22" s="5"/>
      <c r="V22" s="5"/>
      <c r="W22" s="5"/>
      <c r="X22" s="5"/>
      <c r="Y22" s="5"/>
      <c r="Z22" s="5"/>
      <c r="AA22" s="5"/>
    </row>
    <row r="23" spans="1:27" x14ac:dyDescent="0.2">
      <c r="A23" s="5"/>
      <c r="B23" s="56">
        <v>17</v>
      </c>
      <c r="C23" s="30" t="str">
        <f>IF(ISBLANK(INDEX('2. Solution Risk Reduction'!$C$7:$C$56,MATCH(B23,'2. Solution Risk Reduction'!$B$7:$B$56,0))),"",INDEX('2. Solution Risk Reduction'!$C$7:$C$56,MATCH(B23,'2. Solution Risk Reduction'!$B$7:$B$56,0)))</f>
        <v/>
      </c>
      <c r="D23" s="52" t="str">
        <f>IF(ISBLANK(INDEX('2. Solution Risk Reduction'!$P$7:$P$56,MATCH(B23,'2. Solution Risk Reduction'!$B$7:$B$56,0))),"",INDEX('2. Solution Risk Reduction'!$P$7:$P$56,MATCH(B23,'2. Solution Risk Reduction'!$B$7:$B$56,0)))</f>
        <v/>
      </c>
      <c r="E23" s="47">
        <f>IF(D23="",0,INDEX('2. Solution Risk Reduction'!$U$7:$U$10,MATCH(D23,'2. Solution Risk Reduction'!$S$7:$S$10,0)))</f>
        <v>0</v>
      </c>
      <c r="F23" s="124"/>
      <c r="G23" s="125">
        <f t="shared" si="1"/>
        <v>0</v>
      </c>
      <c r="H23" s="124"/>
      <c r="I23" s="125">
        <f t="shared" si="2"/>
        <v>0</v>
      </c>
      <c r="J23" s="124"/>
      <c r="K23" s="125">
        <f t="shared" si="3"/>
        <v>0</v>
      </c>
      <c r="L23" s="124"/>
      <c r="M23" s="125">
        <f t="shared" si="4"/>
        <v>0</v>
      </c>
      <c r="N23" s="124"/>
      <c r="O23" s="47">
        <f t="shared" si="5"/>
        <v>0</v>
      </c>
      <c r="P23" s="94" t="str">
        <f t="shared" si="6"/>
        <v/>
      </c>
      <c r="Q23" s="52" t="str">
        <f t="shared" si="0"/>
        <v/>
      </c>
      <c r="R23" s="29" t="str">
        <f>IF(INDEX('4. Cost Considerations'!$G$7:$G$56,MATCH(B23,'4. Cost Considerations'!$B$7:$B$56,0))="","",INDEX('4. Cost Considerations'!$G$7:$G$56,MATCH(B23,'4. Cost Considerations'!$B$7:$B$56,0)))</f>
        <v/>
      </c>
      <c r="S23" s="5"/>
      <c r="T23" s="5"/>
      <c r="U23" s="5"/>
      <c r="V23" s="5"/>
      <c r="W23" s="5"/>
      <c r="X23" s="5"/>
      <c r="Y23" s="5"/>
      <c r="Z23" s="5"/>
      <c r="AA23" s="5"/>
    </row>
    <row r="24" spans="1:27" x14ac:dyDescent="0.2">
      <c r="A24" s="5"/>
      <c r="B24" s="56">
        <v>18</v>
      </c>
      <c r="C24" s="30" t="str">
        <f>IF(ISBLANK(INDEX('2. Solution Risk Reduction'!$C$7:$C$56,MATCH(B24,'2. Solution Risk Reduction'!$B$7:$B$56,0))),"",INDEX('2. Solution Risk Reduction'!$C$7:$C$56,MATCH(B24,'2. Solution Risk Reduction'!$B$7:$B$56,0)))</f>
        <v/>
      </c>
      <c r="D24" s="52" t="str">
        <f>IF(ISBLANK(INDEX('2. Solution Risk Reduction'!$P$7:$P$56,MATCH(B24,'2. Solution Risk Reduction'!$B$7:$B$56,0))),"",INDEX('2. Solution Risk Reduction'!$P$7:$P$56,MATCH(B24,'2. Solution Risk Reduction'!$B$7:$B$56,0)))</f>
        <v/>
      </c>
      <c r="E24" s="47">
        <f>IF(D24="",0,INDEX('2. Solution Risk Reduction'!$U$7:$U$10,MATCH(D24,'2. Solution Risk Reduction'!$S$7:$S$10,0)))</f>
        <v>0</v>
      </c>
      <c r="F24" s="124"/>
      <c r="G24" s="125">
        <f t="shared" si="1"/>
        <v>0</v>
      </c>
      <c r="H24" s="124"/>
      <c r="I24" s="125">
        <f t="shared" si="2"/>
        <v>0</v>
      </c>
      <c r="J24" s="124"/>
      <c r="K24" s="125">
        <f t="shared" si="3"/>
        <v>0</v>
      </c>
      <c r="L24" s="124"/>
      <c r="M24" s="125">
        <f t="shared" si="4"/>
        <v>0</v>
      </c>
      <c r="N24" s="124"/>
      <c r="O24" s="47">
        <f t="shared" si="5"/>
        <v>0</v>
      </c>
      <c r="P24" s="94" t="str">
        <f t="shared" si="6"/>
        <v/>
      </c>
      <c r="Q24" s="52" t="str">
        <f t="shared" si="0"/>
        <v/>
      </c>
      <c r="R24" s="29" t="str">
        <f>IF(INDEX('4. Cost Considerations'!$G$7:$G$56,MATCH(B24,'4. Cost Considerations'!$B$7:$B$56,0))="","",INDEX('4. Cost Considerations'!$G$7:$G$56,MATCH(B24,'4. Cost Considerations'!$B$7:$B$56,0)))</f>
        <v/>
      </c>
      <c r="S24" s="5"/>
      <c r="T24" s="5"/>
      <c r="U24" s="5"/>
      <c r="V24" s="5"/>
      <c r="W24" s="5"/>
      <c r="X24" s="5"/>
      <c r="Y24" s="5"/>
      <c r="Z24" s="5"/>
      <c r="AA24" s="5"/>
    </row>
    <row r="25" spans="1:27" x14ac:dyDescent="0.2">
      <c r="A25" s="5"/>
      <c r="B25" s="56">
        <v>19</v>
      </c>
      <c r="C25" s="30" t="str">
        <f>IF(ISBLANK(INDEX('2. Solution Risk Reduction'!$C$7:$C$56,MATCH(B25,'2. Solution Risk Reduction'!$B$7:$B$56,0))),"",INDEX('2. Solution Risk Reduction'!$C$7:$C$56,MATCH(B25,'2. Solution Risk Reduction'!$B$7:$B$56,0)))</f>
        <v/>
      </c>
      <c r="D25" s="52" t="str">
        <f>IF(ISBLANK(INDEX('2. Solution Risk Reduction'!$P$7:$P$56,MATCH(B25,'2. Solution Risk Reduction'!$B$7:$B$56,0))),"",INDEX('2. Solution Risk Reduction'!$P$7:$P$56,MATCH(B25,'2. Solution Risk Reduction'!$B$7:$B$56,0)))</f>
        <v/>
      </c>
      <c r="E25" s="47">
        <f>IF(D25="",0,INDEX('2. Solution Risk Reduction'!$U$7:$U$10,MATCH(D25,'2. Solution Risk Reduction'!$S$7:$S$10,0)))</f>
        <v>0</v>
      </c>
      <c r="F25" s="124"/>
      <c r="G25" s="125">
        <f t="shared" si="1"/>
        <v>0</v>
      </c>
      <c r="H25" s="124"/>
      <c r="I25" s="125">
        <f t="shared" si="2"/>
        <v>0</v>
      </c>
      <c r="J25" s="124"/>
      <c r="K25" s="125">
        <f t="shared" si="3"/>
        <v>0</v>
      </c>
      <c r="L25" s="124"/>
      <c r="M25" s="125">
        <f t="shared" si="4"/>
        <v>0</v>
      </c>
      <c r="N25" s="124"/>
      <c r="O25" s="47">
        <f t="shared" si="5"/>
        <v>0</v>
      </c>
      <c r="P25" s="94" t="str">
        <f t="shared" si="6"/>
        <v/>
      </c>
      <c r="Q25" s="52" t="str">
        <f t="shared" si="0"/>
        <v/>
      </c>
      <c r="R25" s="29" t="str">
        <f>IF(INDEX('4. Cost Considerations'!$G$7:$G$56,MATCH(B25,'4. Cost Considerations'!$B$7:$B$56,0))="","",INDEX('4. Cost Considerations'!$G$7:$G$56,MATCH(B25,'4. Cost Considerations'!$B$7:$B$56,0)))</f>
        <v/>
      </c>
      <c r="S25" s="5"/>
      <c r="T25" s="5"/>
      <c r="U25" s="5"/>
      <c r="V25" s="5"/>
      <c r="W25" s="5"/>
      <c r="X25" s="5"/>
      <c r="Y25" s="5"/>
      <c r="Z25" s="5"/>
      <c r="AA25" s="5"/>
    </row>
    <row r="26" spans="1:27" x14ac:dyDescent="0.2">
      <c r="A26" s="5"/>
      <c r="B26" s="56">
        <v>20</v>
      </c>
      <c r="C26" s="30" t="str">
        <f>IF(ISBLANK(INDEX('2. Solution Risk Reduction'!$C$7:$C$56,MATCH(B26,'2. Solution Risk Reduction'!$B$7:$B$56,0))),"",INDEX('2. Solution Risk Reduction'!$C$7:$C$56,MATCH(B26,'2. Solution Risk Reduction'!$B$7:$B$56,0)))</f>
        <v/>
      </c>
      <c r="D26" s="52" t="str">
        <f>IF(ISBLANK(INDEX('2. Solution Risk Reduction'!$P$7:$P$56,MATCH(B26,'2. Solution Risk Reduction'!$B$7:$B$56,0))),"",INDEX('2. Solution Risk Reduction'!$P$7:$P$56,MATCH(B26,'2. Solution Risk Reduction'!$B$7:$B$56,0)))</f>
        <v/>
      </c>
      <c r="E26" s="47">
        <f>IF(D26="",0,INDEX('2. Solution Risk Reduction'!$U$7:$U$10,MATCH(D26,'2. Solution Risk Reduction'!$S$7:$S$10,0)))</f>
        <v>0</v>
      </c>
      <c r="F26" s="124"/>
      <c r="G26" s="125">
        <f t="shared" si="1"/>
        <v>0</v>
      </c>
      <c r="H26" s="124"/>
      <c r="I26" s="125">
        <f t="shared" si="2"/>
        <v>0</v>
      </c>
      <c r="J26" s="124"/>
      <c r="K26" s="125">
        <f t="shared" si="3"/>
        <v>0</v>
      </c>
      <c r="L26" s="124"/>
      <c r="M26" s="125">
        <f t="shared" si="4"/>
        <v>0</v>
      </c>
      <c r="N26" s="124"/>
      <c r="O26" s="47">
        <f t="shared" si="5"/>
        <v>0</v>
      </c>
      <c r="P26" s="94" t="str">
        <f t="shared" si="6"/>
        <v/>
      </c>
      <c r="Q26" s="52" t="str">
        <f t="shared" si="0"/>
        <v/>
      </c>
      <c r="R26" s="29" t="str">
        <f>IF(INDEX('4. Cost Considerations'!$G$7:$G$56,MATCH(B26,'4. Cost Considerations'!$B$7:$B$56,0))="","",INDEX('4. Cost Considerations'!$G$7:$G$56,MATCH(B26,'4. Cost Considerations'!$B$7:$B$56,0)))</f>
        <v/>
      </c>
      <c r="S26" s="5"/>
      <c r="T26" s="5"/>
      <c r="U26" s="5"/>
      <c r="V26" s="5"/>
      <c r="W26" s="5"/>
      <c r="X26" s="5"/>
      <c r="Y26" s="5"/>
      <c r="Z26" s="5"/>
      <c r="AA26" s="5"/>
    </row>
    <row r="27" spans="1:27" x14ac:dyDescent="0.2">
      <c r="A27" s="5"/>
      <c r="B27" s="56">
        <v>21</v>
      </c>
      <c r="C27" s="30" t="str">
        <f>IF(ISBLANK(INDEX('2. Solution Risk Reduction'!$C$7:$C$56,MATCH(B27,'2. Solution Risk Reduction'!$B$7:$B$56,0))),"",INDEX('2. Solution Risk Reduction'!$C$7:$C$56,MATCH(B27,'2. Solution Risk Reduction'!$B$7:$B$56,0)))</f>
        <v/>
      </c>
      <c r="D27" s="52" t="str">
        <f>IF(ISBLANK(INDEX('2. Solution Risk Reduction'!$P$7:$P$56,MATCH(B27,'2. Solution Risk Reduction'!$B$7:$B$56,0))),"",INDEX('2. Solution Risk Reduction'!$P$7:$P$56,MATCH(B27,'2. Solution Risk Reduction'!$B$7:$B$56,0)))</f>
        <v/>
      </c>
      <c r="E27" s="47">
        <f>IF(D27="",0,INDEX('2. Solution Risk Reduction'!$U$7:$U$10,MATCH(D27,'2. Solution Risk Reduction'!$S$7:$S$10,0)))</f>
        <v>0</v>
      </c>
      <c r="F27" s="124"/>
      <c r="G27" s="125">
        <f t="shared" si="1"/>
        <v>0</v>
      </c>
      <c r="H27" s="124"/>
      <c r="I27" s="125">
        <f t="shared" si="2"/>
        <v>0</v>
      </c>
      <c r="J27" s="124"/>
      <c r="K27" s="125">
        <f t="shared" si="3"/>
        <v>0</v>
      </c>
      <c r="L27" s="124"/>
      <c r="M27" s="125">
        <f t="shared" si="4"/>
        <v>0</v>
      </c>
      <c r="N27" s="124"/>
      <c r="O27" s="47">
        <f t="shared" si="5"/>
        <v>0</v>
      </c>
      <c r="P27" s="94" t="str">
        <f t="shared" si="6"/>
        <v/>
      </c>
      <c r="Q27" s="52" t="str">
        <f t="shared" si="0"/>
        <v/>
      </c>
      <c r="R27" s="29" t="str">
        <f>IF(INDEX('4. Cost Considerations'!$G$7:$G$56,MATCH(B27,'4. Cost Considerations'!$B$7:$B$56,0))="","",INDEX('4. Cost Considerations'!$G$7:$G$56,MATCH(B27,'4. Cost Considerations'!$B$7:$B$56,0)))</f>
        <v/>
      </c>
      <c r="S27" s="5"/>
      <c r="T27" s="5"/>
      <c r="U27" s="5"/>
      <c r="V27" s="5"/>
      <c r="W27" s="5"/>
      <c r="X27" s="5"/>
      <c r="Y27" s="5"/>
      <c r="Z27" s="5"/>
      <c r="AA27" s="5"/>
    </row>
    <row r="28" spans="1:27" x14ac:dyDescent="0.2">
      <c r="A28" s="5"/>
      <c r="B28" s="56">
        <v>22</v>
      </c>
      <c r="C28" s="30" t="str">
        <f>IF(ISBLANK(INDEX('2. Solution Risk Reduction'!$C$7:$C$56,MATCH(B28,'2. Solution Risk Reduction'!$B$7:$B$56,0))),"",INDEX('2. Solution Risk Reduction'!$C$7:$C$56,MATCH(B28,'2. Solution Risk Reduction'!$B$7:$B$56,0)))</f>
        <v/>
      </c>
      <c r="D28" s="52" t="str">
        <f>IF(ISBLANK(INDEX('2. Solution Risk Reduction'!$P$7:$P$56,MATCH(B28,'2. Solution Risk Reduction'!$B$7:$B$56,0))),"",INDEX('2. Solution Risk Reduction'!$P$7:$P$56,MATCH(B28,'2. Solution Risk Reduction'!$B$7:$B$56,0)))</f>
        <v/>
      </c>
      <c r="E28" s="47">
        <f>IF(D28="",0,INDEX('2. Solution Risk Reduction'!$U$7:$U$10,MATCH(D28,'2. Solution Risk Reduction'!$S$7:$S$10,0)))</f>
        <v>0</v>
      </c>
      <c r="F28" s="124"/>
      <c r="G28" s="125">
        <f t="shared" si="1"/>
        <v>0</v>
      </c>
      <c r="H28" s="124"/>
      <c r="I28" s="125">
        <f t="shared" si="2"/>
        <v>0</v>
      </c>
      <c r="J28" s="124"/>
      <c r="K28" s="125">
        <f t="shared" si="3"/>
        <v>0</v>
      </c>
      <c r="L28" s="124"/>
      <c r="M28" s="125">
        <f t="shared" si="4"/>
        <v>0</v>
      </c>
      <c r="N28" s="124"/>
      <c r="O28" s="47">
        <f t="shared" si="5"/>
        <v>0</v>
      </c>
      <c r="P28" s="94" t="str">
        <f t="shared" si="6"/>
        <v/>
      </c>
      <c r="Q28" s="52" t="str">
        <f t="shared" si="0"/>
        <v/>
      </c>
      <c r="R28" s="29" t="str">
        <f>IF(INDEX('4. Cost Considerations'!$G$7:$G$56,MATCH(B28,'4. Cost Considerations'!$B$7:$B$56,0))="","",INDEX('4. Cost Considerations'!$G$7:$G$56,MATCH(B28,'4. Cost Considerations'!$B$7:$B$56,0)))</f>
        <v/>
      </c>
      <c r="S28" s="5"/>
      <c r="T28" s="5"/>
      <c r="U28" s="5"/>
      <c r="V28" s="5"/>
      <c r="W28" s="5"/>
      <c r="X28" s="5"/>
      <c r="Y28" s="5"/>
      <c r="Z28" s="5"/>
      <c r="AA28" s="5"/>
    </row>
    <row r="29" spans="1:27" x14ac:dyDescent="0.2">
      <c r="A29" s="5"/>
      <c r="B29" s="56">
        <v>23</v>
      </c>
      <c r="C29" s="30" t="str">
        <f>IF(ISBLANK(INDEX('2. Solution Risk Reduction'!$C$7:$C$56,MATCH(B29,'2. Solution Risk Reduction'!$B$7:$B$56,0))),"",INDEX('2. Solution Risk Reduction'!$C$7:$C$56,MATCH(B29,'2. Solution Risk Reduction'!$B$7:$B$56,0)))</f>
        <v/>
      </c>
      <c r="D29" s="52" t="str">
        <f>IF(ISBLANK(INDEX('2. Solution Risk Reduction'!$P$7:$P$56,MATCH(B29,'2. Solution Risk Reduction'!$B$7:$B$56,0))),"",INDEX('2. Solution Risk Reduction'!$P$7:$P$56,MATCH(B29,'2. Solution Risk Reduction'!$B$7:$B$56,0)))</f>
        <v/>
      </c>
      <c r="E29" s="47">
        <f>IF(D29="",0,INDEX('2. Solution Risk Reduction'!$U$7:$U$10,MATCH(D29,'2. Solution Risk Reduction'!$S$7:$S$10,0)))</f>
        <v>0</v>
      </c>
      <c r="F29" s="124"/>
      <c r="G29" s="125">
        <f t="shared" si="1"/>
        <v>0</v>
      </c>
      <c r="H29" s="124"/>
      <c r="I29" s="125">
        <f t="shared" si="2"/>
        <v>0</v>
      </c>
      <c r="J29" s="124"/>
      <c r="K29" s="125">
        <f t="shared" si="3"/>
        <v>0</v>
      </c>
      <c r="L29" s="124"/>
      <c r="M29" s="125">
        <f t="shared" si="4"/>
        <v>0</v>
      </c>
      <c r="N29" s="124"/>
      <c r="O29" s="47">
        <f t="shared" si="5"/>
        <v>0</v>
      </c>
      <c r="P29" s="94" t="str">
        <f t="shared" si="6"/>
        <v/>
      </c>
      <c r="Q29" s="52" t="str">
        <f t="shared" si="0"/>
        <v/>
      </c>
      <c r="R29" s="29" t="str">
        <f>IF(INDEX('4. Cost Considerations'!$G$7:$G$56,MATCH(B29,'4. Cost Considerations'!$B$7:$B$56,0))="","",INDEX('4. Cost Considerations'!$G$7:$G$56,MATCH(B29,'4. Cost Considerations'!$B$7:$B$56,0)))</f>
        <v/>
      </c>
      <c r="S29" s="5"/>
      <c r="T29" s="5"/>
      <c r="U29" s="5"/>
      <c r="V29" s="5"/>
      <c r="W29" s="5"/>
      <c r="X29" s="5"/>
      <c r="Y29" s="5"/>
      <c r="Z29" s="5"/>
      <c r="AA29" s="5"/>
    </row>
    <row r="30" spans="1:27" x14ac:dyDescent="0.2">
      <c r="A30" s="5"/>
      <c r="B30" s="56">
        <v>24</v>
      </c>
      <c r="C30" s="30" t="str">
        <f>IF(ISBLANK(INDEX('2. Solution Risk Reduction'!$C$7:$C$56,MATCH(B30,'2. Solution Risk Reduction'!$B$7:$B$56,0))),"",INDEX('2. Solution Risk Reduction'!$C$7:$C$56,MATCH(B30,'2. Solution Risk Reduction'!$B$7:$B$56,0)))</f>
        <v/>
      </c>
      <c r="D30" s="52" t="str">
        <f>IF(ISBLANK(INDEX('2. Solution Risk Reduction'!$P$7:$P$56,MATCH(B30,'2. Solution Risk Reduction'!$B$7:$B$56,0))),"",INDEX('2. Solution Risk Reduction'!$P$7:$P$56,MATCH(B30,'2. Solution Risk Reduction'!$B$7:$B$56,0)))</f>
        <v/>
      </c>
      <c r="E30" s="47">
        <f>IF(D30="",0,INDEX('2. Solution Risk Reduction'!$U$7:$U$10,MATCH(D30,'2. Solution Risk Reduction'!$S$7:$S$10,0)))</f>
        <v>0</v>
      </c>
      <c r="F30" s="124"/>
      <c r="G30" s="125">
        <f t="shared" si="1"/>
        <v>0</v>
      </c>
      <c r="H30" s="124"/>
      <c r="I30" s="125">
        <f t="shared" si="2"/>
        <v>0</v>
      </c>
      <c r="J30" s="124"/>
      <c r="K30" s="125">
        <f t="shared" si="3"/>
        <v>0</v>
      </c>
      <c r="L30" s="124"/>
      <c r="M30" s="125">
        <f t="shared" si="4"/>
        <v>0</v>
      </c>
      <c r="N30" s="124"/>
      <c r="O30" s="47">
        <f t="shared" si="5"/>
        <v>0</v>
      </c>
      <c r="P30" s="94" t="str">
        <f t="shared" si="6"/>
        <v/>
      </c>
      <c r="Q30" s="52" t="str">
        <f t="shared" si="0"/>
        <v/>
      </c>
      <c r="R30" s="29" t="str">
        <f>IF(INDEX('4. Cost Considerations'!$G$7:$G$56,MATCH(B30,'4. Cost Considerations'!$B$7:$B$56,0))="","",INDEX('4. Cost Considerations'!$G$7:$G$56,MATCH(B30,'4. Cost Considerations'!$B$7:$B$56,0)))</f>
        <v/>
      </c>
      <c r="S30" s="5"/>
      <c r="T30" s="5"/>
      <c r="U30" s="5"/>
      <c r="V30" s="5"/>
      <c r="W30" s="5"/>
      <c r="X30" s="5"/>
      <c r="Y30" s="5"/>
      <c r="Z30" s="5"/>
      <c r="AA30" s="5"/>
    </row>
    <row r="31" spans="1:27" x14ac:dyDescent="0.2">
      <c r="A31" s="5"/>
      <c r="B31" s="56">
        <v>25</v>
      </c>
      <c r="C31" s="30" t="str">
        <f>IF(ISBLANK(INDEX('2. Solution Risk Reduction'!$C$7:$C$56,MATCH(B31,'2. Solution Risk Reduction'!$B$7:$B$56,0))),"",INDEX('2. Solution Risk Reduction'!$C$7:$C$56,MATCH(B31,'2. Solution Risk Reduction'!$B$7:$B$56,0)))</f>
        <v/>
      </c>
      <c r="D31" s="52" t="str">
        <f>IF(ISBLANK(INDEX('2. Solution Risk Reduction'!$P$7:$P$56,MATCH(B31,'2. Solution Risk Reduction'!$B$7:$B$56,0))),"",INDEX('2. Solution Risk Reduction'!$P$7:$P$56,MATCH(B31,'2. Solution Risk Reduction'!$B$7:$B$56,0)))</f>
        <v/>
      </c>
      <c r="E31" s="47">
        <f>IF(D31="",0,INDEX('2. Solution Risk Reduction'!$U$7:$U$10,MATCH(D31,'2. Solution Risk Reduction'!$S$7:$S$10,0)))</f>
        <v>0</v>
      </c>
      <c r="F31" s="124"/>
      <c r="G31" s="125">
        <f t="shared" si="1"/>
        <v>0</v>
      </c>
      <c r="H31" s="124"/>
      <c r="I31" s="125">
        <f t="shared" si="2"/>
        <v>0</v>
      </c>
      <c r="J31" s="124"/>
      <c r="K31" s="125">
        <f t="shared" si="3"/>
        <v>0</v>
      </c>
      <c r="L31" s="124"/>
      <c r="M31" s="125">
        <f t="shared" si="4"/>
        <v>0</v>
      </c>
      <c r="N31" s="124"/>
      <c r="O31" s="47">
        <f t="shared" si="5"/>
        <v>0</v>
      </c>
      <c r="P31" s="94" t="str">
        <f t="shared" si="6"/>
        <v/>
      </c>
      <c r="Q31" s="52" t="str">
        <f t="shared" si="0"/>
        <v/>
      </c>
      <c r="R31" s="29" t="str">
        <f>IF(INDEX('4. Cost Considerations'!$G$7:$G$56,MATCH(B31,'4. Cost Considerations'!$B$7:$B$56,0))="","",INDEX('4. Cost Considerations'!$G$7:$G$56,MATCH(B31,'4. Cost Considerations'!$B$7:$B$56,0)))</f>
        <v/>
      </c>
      <c r="S31" s="5"/>
      <c r="T31" s="5"/>
      <c r="U31" s="5"/>
      <c r="V31" s="5"/>
      <c r="W31" s="5"/>
      <c r="X31" s="5"/>
      <c r="Y31" s="5"/>
      <c r="Z31" s="5"/>
      <c r="AA31" s="5"/>
    </row>
    <row r="32" spans="1:27" x14ac:dyDescent="0.2">
      <c r="A32" s="5"/>
      <c r="B32" s="56">
        <v>26</v>
      </c>
      <c r="C32" s="30" t="str">
        <f>IF(ISBLANK(INDEX('2. Solution Risk Reduction'!$C$7:$C$56,MATCH(B32,'2. Solution Risk Reduction'!$B$7:$B$56,0))),"",INDEX('2. Solution Risk Reduction'!$C$7:$C$56,MATCH(B32,'2. Solution Risk Reduction'!$B$7:$B$56,0)))</f>
        <v/>
      </c>
      <c r="D32" s="52" t="str">
        <f>IF(ISBLANK(INDEX('2. Solution Risk Reduction'!$P$7:$P$56,MATCH(B32,'2. Solution Risk Reduction'!$B$7:$B$56,0))),"",INDEX('2. Solution Risk Reduction'!$P$7:$P$56,MATCH(B32,'2. Solution Risk Reduction'!$B$7:$B$56,0)))</f>
        <v/>
      </c>
      <c r="E32" s="47">
        <f>IF(D32="",0,INDEX('2. Solution Risk Reduction'!$U$7:$U$10,MATCH(D32,'2. Solution Risk Reduction'!$S$7:$S$10,0)))</f>
        <v>0</v>
      </c>
      <c r="F32" s="126"/>
      <c r="G32" s="125">
        <f t="shared" si="1"/>
        <v>0</v>
      </c>
      <c r="H32" s="126"/>
      <c r="I32" s="125">
        <f t="shared" si="2"/>
        <v>0</v>
      </c>
      <c r="J32" s="126"/>
      <c r="K32" s="125">
        <f t="shared" si="3"/>
        <v>0</v>
      </c>
      <c r="L32" s="126"/>
      <c r="M32" s="125">
        <f t="shared" si="4"/>
        <v>0</v>
      </c>
      <c r="N32" s="126"/>
      <c r="O32" s="47">
        <f t="shared" si="5"/>
        <v>0</v>
      </c>
      <c r="P32" s="94" t="str">
        <f t="shared" si="6"/>
        <v/>
      </c>
      <c r="Q32" s="52" t="str">
        <f t="shared" si="0"/>
        <v/>
      </c>
      <c r="R32" s="29" t="str">
        <f>IF(INDEX('4. Cost Considerations'!$G$7:$G$56,MATCH(B32,'4. Cost Considerations'!$B$7:$B$56,0))="","",INDEX('4. Cost Considerations'!$G$7:$G$56,MATCH(B32,'4. Cost Considerations'!$B$7:$B$56,0)))</f>
        <v/>
      </c>
      <c r="S32" s="5"/>
      <c r="T32" s="5"/>
      <c r="U32" s="5"/>
      <c r="V32" s="5"/>
      <c r="W32" s="5"/>
      <c r="X32" s="5"/>
      <c r="Y32" s="5"/>
      <c r="Z32" s="5"/>
      <c r="AA32" s="5"/>
    </row>
    <row r="33" spans="1:27" x14ac:dyDescent="0.2">
      <c r="A33" s="5"/>
      <c r="B33" s="56">
        <v>27</v>
      </c>
      <c r="C33" s="30" t="str">
        <f>IF(ISBLANK(INDEX('2. Solution Risk Reduction'!$C$7:$C$56,MATCH(B33,'2. Solution Risk Reduction'!$B$7:$B$56,0))),"",INDEX('2. Solution Risk Reduction'!$C$7:$C$56,MATCH(B33,'2. Solution Risk Reduction'!$B$7:$B$56,0)))</f>
        <v/>
      </c>
      <c r="D33" s="52" t="str">
        <f>IF(ISBLANK(INDEX('2. Solution Risk Reduction'!$P$7:$P$56,MATCH(B33,'2. Solution Risk Reduction'!$B$7:$B$56,0))),"",INDEX('2. Solution Risk Reduction'!$P$7:$P$56,MATCH(B33,'2. Solution Risk Reduction'!$B$7:$B$56,0)))</f>
        <v/>
      </c>
      <c r="E33" s="47">
        <f>IF(D33="",0,INDEX('2. Solution Risk Reduction'!$U$7:$U$10,MATCH(D33,'2. Solution Risk Reduction'!$S$7:$S$10,0)))</f>
        <v>0</v>
      </c>
      <c r="F33" s="126"/>
      <c r="G33" s="125">
        <f t="shared" si="1"/>
        <v>0</v>
      </c>
      <c r="H33" s="126"/>
      <c r="I33" s="125">
        <f t="shared" si="2"/>
        <v>0</v>
      </c>
      <c r="J33" s="126"/>
      <c r="K33" s="125">
        <f t="shared" si="3"/>
        <v>0</v>
      </c>
      <c r="L33" s="126"/>
      <c r="M33" s="125">
        <f t="shared" si="4"/>
        <v>0</v>
      </c>
      <c r="N33" s="126"/>
      <c r="O33" s="47">
        <f t="shared" si="5"/>
        <v>0</v>
      </c>
      <c r="P33" s="94" t="str">
        <f t="shared" si="6"/>
        <v/>
      </c>
      <c r="Q33" s="52" t="str">
        <f t="shared" si="0"/>
        <v/>
      </c>
      <c r="R33" s="29" t="str">
        <f>IF(INDEX('4. Cost Considerations'!$G$7:$G$56,MATCH(B33,'4. Cost Considerations'!$B$7:$B$56,0))="","",INDEX('4. Cost Considerations'!$G$7:$G$56,MATCH(B33,'4. Cost Considerations'!$B$7:$B$56,0)))</f>
        <v/>
      </c>
      <c r="S33" s="5"/>
      <c r="T33" s="5"/>
      <c r="U33" s="5"/>
      <c r="V33" s="5"/>
      <c r="W33" s="5"/>
      <c r="X33" s="5"/>
      <c r="Y33" s="5"/>
      <c r="Z33" s="5"/>
      <c r="AA33" s="5"/>
    </row>
    <row r="34" spans="1:27" x14ac:dyDescent="0.2">
      <c r="A34" s="5"/>
      <c r="B34" s="56">
        <v>28</v>
      </c>
      <c r="C34" s="30" t="str">
        <f>IF(ISBLANK(INDEX('2. Solution Risk Reduction'!$C$7:$C$56,MATCH(B34,'2. Solution Risk Reduction'!$B$7:$B$56,0))),"",INDEX('2. Solution Risk Reduction'!$C$7:$C$56,MATCH(B34,'2. Solution Risk Reduction'!$B$7:$B$56,0)))</f>
        <v/>
      </c>
      <c r="D34" s="52" t="str">
        <f>IF(ISBLANK(INDEX('2. Solution Risk Reduction'!$P$7:$P$56,MATCH(B34,'2. Solution Risk Reduction'!$B$7:$B$56,0))),"",INDEX('2. Solution Risk Reduction'!$P$7:$P$56,MATCH(B34,'2. Solution Risk Reduction'!$B$7:$B$56,0)))</f>
        <v/>
      </c>
      <c r="E34" s="47">
        <f>IF(D34="",0,INDEX('2. Solution Risk Reduction'!$U$7:$U$10,MATCH(D34,'2. Solution Risk Reduction'!$S$7:$S$10,0)))</f>
        <v>0</v>
      </c>
      <c r="F34" s="126"/>
      <c r="G34" s="125">
        <f t="shared" si="1"/>
        <v>0</v>
      </c>
      <c r="H34" s="126"/>
      <c r="I34" s="125">
        <f t="shared" si="2"/>
        <v>0</v>
      </c>
      <c r="J34" s="126"/>
      <c r="K34" s="125">
        <f t="shared" si="3"/>
        <v>0</v>
      </c>
      <c r="L34" s="126"/>
      <c r="M34" s="125">
        <f t="shared" si="4"/>
        <v>0</v>
      </c>
      <c r="N34" s="126"/>
      <c r="O34" s="47">
        <f t="shared" si="5"/>
        <v>0</v>
      </c>
      <c r="P34" s="94" t="str">
        <f t="shared" si="6"/>
        <v/>
      </c>
      <c r="Q34" s="52" t="str">
        <f t="shared" si="0"/>
        <v/>
      </c>
      <c r="R34" s="29" t="str">
        <f>IF(INDEX('4. Cost Considerations'!$G$7:$G$56,MATCH(B34,'4. Cost Considerations'!$B$7:$B$56,0))="","",INDEX('4. Cost Considerations'!$G$7:$G$56,MATCH(B34,'4. Cost Considerations'!$B$7:$B$56,0)))</f>
        <v/>
      </c>
      <c r="S34" s="5"/>
      <c r="T34" s="5"/>
      <c r="U34" s="5"/>
      <c r="V34" s="5"/>
      <c r="W34" s="5"/>
      <c r="X34" s="5"/>
      <c r="Y34" s="5"/>
      <c r="Z34" s="5"/>
      <c r="AA34" s="5"/>
    </row>
    <row r="35" spans="1:27" x14ac:dyDescent="0.2">
      <c r="A35" s="5"/>
      <c r="B35" s="56">
        <v>29</v>
      </c>
      <c r="C35" s="30" t="str">
        <f>IF(ISBLANK(INDEX('2. Solution Risk Reduction'!$C$7:$C$56,MATCH(B35,'2. Solution Risk Reduction'!$B$7:$B$56,0))),"",INDEX('2. Solution Risk Reduction'!$C$7:$C$56,MATCH(B35,'2. Solution Risk Reduction'!$B$7:$B$56,0)))</f>
        <v/>
      </c>
      <c r="D35" s="52" t="str">
        <f>IF(ISBLANK(INDEX('2. Solution Risk Reduction'!$P$7:$P$56,MATCH(B35,'2. Solution Risk Reduction'!$B$7:$B$56,0))),"",INDEX('2. Solution Risk Reduction'!$P$7:$P$56,MATCH(B35,'2. Solution Risk Reduction'!$B$7:$B$56,0)))</f>
        <v/>
      </c>
      <c r="E35" s="47">
        <f>IF(D35="",0,INDEX('2. Solution Risk Reduction'!$U$7:$U$10,MATCH(D35,'2. Solution Risk Reduction'!$S$7:$S$10,0)))</f>
        <v>0</v>
      </c>
      <c r="F35" s="126"/>
      <c r="G35" s="125">
        <f t="shared" si="1"/>
        <v>0</v>
      </c>
      <c r="H35" s="126"/>
      <c r="I35" s="125">
        <f t="shared" si="2"/>
        <v>0</v>
      </c>
      <c r="J35" s="126"/>
      <c r="K35" s="125">
        <f t="shared" si="3"/>
        <v>0</v>
      </c>
      <c r="L35" s="126"/>
      <c r="M35" s="125">
        <f t="shared" si="4"/>
        <v>0</v>
      </c>
      <c r="N35" s="126"/>
      <c r="O35" s="47">
        <f t="shared" si="5"/>
        <v>0</v>
      </c>
      <c r="P35" s="94" t="str">
        <f t="shared" si="6"/>
        <v/>
      </c>
      <c r="Q35" s="52" t="str">
        <f t="shared" si="0"/>
        <v/>
      </c>
      <c r="R35" s="29" t="str">
        <f>IF(INDEX('4. Cost Considerations'!$G$7:$G$56,MATCH(B35,'4. Cost Considerations'!$B$7:$B$56,0))="","",INDEX('4. Cost Considerations'!$G$7:$G$56,MATCH(B35,'4. Cost Considerations'!$B$7:$B$56,0)))</f>
        <v/>
      </c>
      <c r="S35" s="5"/>
      <c r="T35" s="5"/>
      <c r="U35" s="5"/>
      <c r="V35" s="5"/>
      <c r="W35" s="5"/>
      <c r="X35" s="5"/>
      <c r="Y35" s="5"/>
      <c r="Z35" s="5"/>
      <c r="AA35" s="5"/>
    </row>
    <row r="36" spans="1:27" x14ac:dyDescent="0.2">
      <c r="A36" s="5"/>
      <c r="B36" s="56">
        <v>30</v>
      </c>
      <c r="C36" s="30" t="str">
        <f>IF(ISBLANK(INDEX('2. Solution Risk Reduction'!$C$7:$C$56,MATCH(B36,'2. Solution Risk Reduction'!$B$7:$B$56,0))),"",INDEX('2. Solution Risk Reduction'!$C$7:$C$56,MATCH(B36,'2. Solution Risk Reduction'!$B$7:$B$56,0)))</f>
        <v/>
      </c>
      <c r="D36" s="52" t="str">
        <f>IF(ISBLANK(INDEX('2. Solution Risk Reduction'!$P$7:$P$56,MATCH(B36,'2. Solution Risk Reduction'!$B$7:$B$56,0))),"",INDEX('2. Solution Risk Reduction'!$P$7:$P$56,MATCH(B36,'2. Solution Risk Reduction'!$B$7:$B$56,0)))</f>
        <v/>
      </c>
      <c r="E36" s="47">
        <f>IF(D36="",0,INDEX('2. Solution Risk Reduction'!$U$7:$U$10,MATCH(D36,'2. Solution Risk Reduction'!$S$7:$S$10,0)))</f>
        <v>0</v>
      </c>
      <c r="F36" s="126"/>
      <c r="G36" s="125">
        <f t="shared" si="1"/>
        <v>0</v>
      </c>
      <c r="H36" s="126"/>
      <c r="I36" s="125">
        <f t="shared" si="2"/>
        <v>0</v>
      </c>
      <c r="J36" s="126"/>
      <c r="K36" s="125">
        <f t="shared" si="3"/>
        <v>0</v>
      </c>
      <c r="L36" s="126"/>
      <c r="M36" s="125">
        <f t="shared" si="4"/>
        <v>0</v>
      </c>
      <c r="N36" s="126"/>
      <c r="O36" s="47">
        <f t="shared" si="5"/>
        <v>0</v>
      </c>
      <c r="P36" s="94" t="str">
        <f t="shared" si="6"/>
        <v/>
      </c>
      <c r="Q36" s="52" t="str">
        <f t="shared" si="0"/>
        <v/>
      </c>
      <c r="R36" s="29" t="str">
        <f>IF(INDEX('4. Cost Considerations'!$G$7:$G$56,MATCH(B36,'4. Cost Considerations'!$B$7:$B$56,0))="","",INDEX('4. Cost Considerations'!$G$7:$G$56,MATCH(B36,'4. Cost Considerations'!$B$7:$B$56,0)))</f>
        <v/>
      </c>
      <c r="S36" s="5"/>
      <c r="T36" s="5"/>
      <c r="U36" s="5"/>
      <c r="V36" s="5"/>
      <c r="W36" s="5"/>
      <c r="X36" s="5"/>
      <c r="Y36" s="5"/>
      <c r="Z36" s="5"/>
      <c r="AA36" s="5"/>
    </row>
    <row r="37" spans="1:27" x14ac:dyDescent="0.2">
      <c r="A37" s="5"/>
      <c r="B37" s="56">
        <v>31</v>
      </c>
      <c r="C37" s="30" t="str">
        <f>IF(ISBLANK(INDEX('2. Solution Risk Reduction'!$C$7:$C$56,MATCH(B37,'2. Solution Risk Reduction'!$B$7:$B$56,0))),"",INDEX('2. Solution Risk Reduction'!$C$7:$C$56,MATCH(B37,'2. Solution Risk Reduction'!$B$7:$B$56,0)))</f>
        <v/>
      </c>
      <c r="D37" s="52" t="str">
        <f>IF(ISBLANK(INDEX('2. Solution Risk Reduction'!$P$7:$P$56,MATCH(B37,'2. Solution Risk Reduction'!$B$7:$B$56,0))),"",INDEX('2. Solution Risk Reduction'!$P$7:$P$56,MATCH(B37,'2. Solution Risk Reduction'!$B$7:$B$56,0)))</f>
        <v/>
      </c>
      <c r="E37" s="47">
        <f>IF(D37="",0,INDEX('2. Solution Risk Reduction'!$U$7:$U$10,MATCH(D37,'2. Solution Risk Reduction'!$S$7:$S$10,0)))</f>
        <v>0</v>
      </c>
      <c r="F37" s="126"/>
      <c r="G37" s="125">
        <f t="shared" si="1"/>
        <v>0</v>
      </c>
      <c r="H37" s="126"/>
      <c r="I37" s="125">
        <f t="shared" si="2"/>
        <v>0</v>
      </c>
      <c r="J37" s="126"/>
      <c r="K37" s="125">
        <f t="shared" si="3"/>
        <v>0</v>
      </c>
      <c r="L37" s="126"/>
      <c r="M37" s="125">
        <f t="shared" si="4"/>
        <v>0</v>
      </c>
      <c r="N37" s="126"/>
      <c r="O37" s="47">
        <f t="shared" si="5"/>
        <v>0</v>
      </c>
      <c r="P37" s="94" t="str">
        <f t="shared" si="6"/>
        <v/>
      </c>
      <c r="Q37" s="52" t="str">
        <f t="shared" si="0"/>
        <v/>
      </c>
      <c r="R37" s="29" t="str">
        <f>IF(INDEX('4. Cost Considerations'!$G$7:$G$56,MATCH(B37,'4. Cost Considerations'!$B$7:$B$56,0))="","",INDEX('4. Cost Considerations'!$G$7:$G$56,MATCH(B37,'4. Cost Considerations'!$B$7:$B$56,0)))</f>
        <v/>
      </c>
      <c r="S37" s="5"/>
      <c r="T37" s="5"/>
      <c r="U37" s="5"/>
      <c r="V37" s="5"/>
      <c r="W37" s="5"/>
      <c r="X37" s="5"/>
      <c r="Y37" s="5"/>
      <c r="Z37" s="5"/>
      <c r="AA37" s="5"/>
    </row>
    <row r="38" spans="1:27" x14ac:dyDescent="0.2">
      <c r="A38" s="5"/>
      <c r="B38" s="56">
        <v>32</v>
      </c>
      <c r="C38" s="30" t="str">
        <f>IF(ISBLANK(INDEX('2. Solution Risk Reduction'!$C$7:$C$56,MATCH(B38,'2. Solution Risk Reduction'!$B$7:$B$56,0))),"",INDEX('2. Solution Risk Reduction'!$C$7:$C$56,MATCH(B38,'2. Solution Risk Reduction'!$B$7:$B$56,0)))</f>
        <v/>
      </c>
      <c r="D38" s="52" t="str">
        <f>IF(ISBLANK(INDEX('2. Solution Risk Reduction'!$P$7:$P$56,MATCH(B38,'2. Solution Risk Reduction'!$B$7:$B$56,0))),"",INDEX('2. Solution Risk Reduction'!$P$7:$P$56,MATCH(B38,'2. Solution Risk Reduction'!$B$7:$B$56,0)))</f>
        <v/>
      </c>
      <c r="E38" s="47">
        <f>IF(D38="",0,INDEX('2. Solution Risk Reduction'!$U$7:$U$10,MATCH(D38,'2. Solution Risk Reduction'!$S$7:$S$10,0)))</f>
        <v>0</v>
      </c>
      <c r="F38" s="126"/>
      <c r="G38" s="125">
        <f t="shared" si="1"/>
        <v>0</v>
      </c>
      <c r="H38" s="126"/>
      <c r="I38" s="125">
        <f t="shared" si="2"/>
        <v>0</v>
      </c>
      <c r="J38" s="126"/>
      <c r="K38" s="125">
        <f t="shared" si="3"/>
        <v>0</v>
      </c>
      <c r="L38" s="126"/>
      <c r="M38" s="125">
        <f t="shared" si="4"/>
        <v>0</v>
      </c>
      <c r="N38" s="126"/>
      <c r="O38" s="47">
        <f t="shared" si="5"/>
        <v>0</v>
      </c>
      <c r="P38" s="94" t="str">
        <f t="shared" si="6"/>
        <v/>
      </c>
      <c r="Q38" s="52" t="str">
        <f t="shared" si="0"/>
        <v/>
      </c>
      <c r="R38" s="29" t="str">
        <f>IF(INDEX('4. Cost Considerations'!$G$7:$G$56,MATCH(B38,'4. Cost Considerations'!$B$7:$B$56,0))="","",INDEX('4. Cost Considerations'!$G$7:$G$56,MATCH(B38,'4. Cost Considerations'!$B$7:$B$56,0)))</f>
        <v/>
      </c>
      <c r="S38" s="5"/>
      <c r="T38" s="5"/>
      <c r="U38" s="5"/>
      <c r="V38" s="5"/>
      <c r="W38" s="5"/>
      <c r="X38" s="5"/>
      <c r="Y38" s="5"/>
      <c r="Z38" s="5"/>
      <c r="AA38" s="5"/>
    </row>
    <row r="39" spans="1:27" x14ac:dyDescent="0.2">
      <c r="A39" s="5"/>
      <c r="B39" s="56">
        <v>33</v>
      </c>
      <c r="C39" s="30" t="str">
        <f>IF(ISBLANK(INDEX('2. Solution Risk Reduction'!$C$7:$C$56,MATCH(B39,'2. Solution Risk Reduction'!$B$7:$B$56,0))),"",INDEX('2. Solution Risk Reduction'!$C$7:$C$56,MATCH(B39,'2. Solution Risk Reduction'!$B$7:$B$56,0)))</f>
        <v/>
      </c>
      <c r="D39" s="52" t="str">
        <f>IF(ISBLANK(INDEX('2. Solution Risk Reduction'!$P$7:$P$56,MATCH(B39,'2. Solution Risk Reduction'!$B$7:$B$56,0))),"",INDEX('2. Solution Risk Reduction'!$P$7:$P$56,MATCH(B39,'2. Solution Risk Reduction'!$B$7:$B$56,0)))</f>
        <v/>
      </c>
      <c r="E39" s="47">
        <f>IF(D39="",0,INDEX('2. Solution Risk Reduction'!$U$7:$U$10,MATCH(D39,'2. Solution Risk Reduction'!$S$7:$S$10,0)))</f>
        <v>0</v>
      </c>
      <c r="F39" s="126"/>
      <c r="G39" s="125">
        <f t="shared" si="1"/>
        <v>0</v>
      </c>
      <c r="H39" s="126"/>
      <c r="I39" s="125">
        <f t="shared" si="2"/>
        <v>0</v>
      </c>
      <c r="J39" s="126"/>
      <c r="K39" s="125">
        <f t="shared" si="3"/>
        <v>0</v>
      </c>
      <c r="L39" s="126"/>
      <c r="M39" s="125">
        <f t="shared" si="4"/>
        <v>0</v>
      </c>
      <c r="N39" s="126"/>
      <c r="O39" s="47">
        <f t="shared" si="5"/>
        <v>0</v>
      </c>
      <c r="P39" s="94" t="str">
        <f t="shared" si="6"/>
        <v/>
      </c>
      <c r="Q39" s="52" t="str">
        <f t="shared" ref="Q39:Q56" si="7">IF(ISNUMBER(P39)=FALSE,"",IF(P39&gt;=$U$14,$T$15,IF(P39&gt;=$U$13,$T$14,IF(P39&gt;=$U$12,$T$13,$T$12))))</f>
        <v/>
      </c>
      <c r="R39" s="29" t="str">
        <f>IF(INDEX('4. Cost Considerations'!$G$7:$G$56,MATCH(B39,'4. Cost Considerations'!$B$7:$B$56,0))="","",INDEX('4. Cost Considerations'!$G$7:$G$56,MATCH(B39,'4. Cost Considerations'!$B$7:$B$56,0)))</f>
        <v/>
      </c>
      <c r="S39" s="5"/>
      <c r="T39" s="5"/>
      <c r="U39" s="5"/>
      <c r="V39" s="5"/>
      <c r="W39" s="5"/>
      <c r="X39" s="5"/>
      <c r="Y39" s="5"/>
      <c r="Z39" s="5"/>
      <c r="AA39" s="5"/>
    </row>
    <row r="40" spans="1:27" x14ac:dyDescent="0.2">
      <c r="A40" s="5"/>
      <c r="B40" s="56">
        <v>34</v>
      </c>
      <c r="C40" s="30" t="str">
        <f>IF(ISBLANK(INDEX('2. Solution Risk Reduction'!$C$7:$C$56,MATCH(B40,'2. Solution Risk Reduction'!$B$7:$B$56,0))),"",INDEX('2. Solution Risk Reduction'!$C$7:$C$56,MATCH(B40,'2. Solution Risk Reduction'!$B$7:$B$56,0)))</f>
        <v/>
      </c>
      <c r="D40" s="52" t="str">
        <f>IF(ISBLANK(INDEX('2. Solution Risk Reduction'!$P$7:$P$56,MATCH(B40,'2. Solution Risk Reduction'!$B$7:$B$56,0))),"",INDEX('2. Solution Risk Reduction'!$P$7:$P$56,MATCH(B40,'2. Solution Risk Reduction'!$B$7:$B$56,0)))</f>
        <v/>
      </c>
      <c r="E40" s="47">
        <f>IF(D40="",0,INDEX('2. Solution Risk Reduction'!$U$7:$U$10,MATCH(D40,'2. Solution Risk Reduction'!$S$7:$S$10,0)))</f>
        <v>0</v>
      </c>
      <c r="F40" s="126"/>
      <c r="G40" s="125">
        <f t="shared" si="1"/>
        <v>0</v>
      </c>
      <c r="H40" s="126"/>
      <c r="I40" s="125">
        <f t="shared" si="2"/>
        <v>0</v>
      </c>
      <c r="J40" s="126"/>
      <c r="K40" s="125">
        <f t="shared" si="3"/>
        <v>0</v>
      </c>
      <c r="L40" s="126"/>
      <c r="M40" s="125">
        <f t="shared" si="4"/>
        <v>0</v>
      </c>
      <c r="N40" s="126"/>
      <c r="O40" s="47">
        <f t="shared" si="5"/>
        <v>0</v>
      </c>
      <c r="P40" s="94" t="str">
        <f t="shared" si="6"/>
        <v/>
      </c>
      <c r="Q40" s="52" t="str">
        <f t="shared" si="7"/>
        <v/>
      </c>
      <c r="R40" s="29" t="str">
        <f>IF(INDEX('4. Cost Considerations'!$G$7:$G$56,MATCH(B40,'4. Cost Considerations'!$B$7:$B$56,0))="","",INDEX('4. Cost Considerations'!$G$7:$G$56,MATCH(B40,'4. Cost Considerations'!$B$7:$B$56,0)))</f>
        <v/>
      </c>
      <c r="S40" s="5"/>
      <c r="T40" s="5"/>
      <c r="U40" s="5"/>
      <c r="V40" s="5"/>
      <c r="W40" s="5"/>
      <c r="X40" s="5"/>
      <c r="Y40" s="5"/>
      <c r="Z40" s="5"/>
      <c r="AA40" s="5"/>
    </row>
    <row r="41" spans="1:27" x14ac:dyDescent="0.2">
      <c r="A41" s="5"/>
      <c r="B41" s="56">
        <v>35</v>
      </c>
      <c r="C41" s="30" t="str">
        <f>IF(ISBLANK(INDEX('2. Solution Risk Reduction'!$C$7:$C$56,MATCH(B41,'2. Solution Risk Reduction'!$B$7:$B$56,0))),"",INDEX('2. Solution Risk Reduction'!$C$7:$C$56,MATCH(B41,'2. Solution Risk Reduction'!$B$7:$B$56,0)))</f>
        <v/>
      </c>
      <c r="D41" s="52" t="str">
        <f>IF(ISBLANK(INDEX('2. Solution Risk Reduction'!$P$7:$P$56,MATCH(B41,'2. Solution Risk Reduction'!$B$7:$B$56,0))),"",INDEX('2. Solution Risk Reduction'!$P$7:$P$56,MATCH(B41,'2. Solution Risk Reduction'!$B$7:$B$56,0)))</f>
        <v/>
      </c>
      <c r="E41" s="47">
        <f>IF(D41="",0,INDEX('2. Solution Risk Reduction'!$U$7:$U$10,MATCH(D41,'2. Solution Risk Reduction'!$S$7:$S$10,0)))</f>
        <v>0</v>
      </c>
      <c r="F41" s="126"/>
      <c r="G41" s="125">
        <f t="shared" si="1"/>
        <v>0</v>
      </c>
      <c r="H41" s="126"/>
      <c r="I41" s="125">
        <f t="shared" si="2"/>
        <v>0</v>
      </c>
      <c r="J41" s="126"/>
      <c r="K41" s="125">
        <f t="shared" si="3"/>
        <v>0</v>
      </c>
      <c r="L41" s="126"/>
      <c r="M41" s="125">
        <f t="shared" si="4"/>
        <v>0</v>
      </c>
      <c r="N41" s="126"/>
      <c r="O41" s="47">
        <f t="shared" si="5"/>
        <v>0</v>
      </c>
      <c r="P41" s="94" t="str">
        <f t="shared" si="6"/>
        <v/>
      </c>
      <c r="Q41" s="52" t="str">
        <f t="shared" si="7"/>
        <v/>
      </c>
      <c r="R41" s="29" t="str">
        <f>IF(INDEX('4. Cost Considerations'!$G$7:$G$56,MATCH(B41,'4. Cost Considerations'!$B$7:$B$56,0))="","",INDEX('4. Cost Considerations'!$G$7:$G$56,MATCH(B41,'4. Cost Considerations'!$B$7:$B$56,0)))</f>
        <v/>
      </c>
      <c r="S41" s="5"/>
      <c r="T41" s="5"/>
      <c r="U41" s="5"/>
      <c r="V41" s="5"/>
      <c r="W41" s="5"/>
      <c r="X41" s="5"/>
      <c r="Y41" s="5"/>
      <c r="Z41" s="5"/>
      <c r="AA41" s="5"/>
    </row>
    <row r="42" spans="1:27" x14ac:dyDescent="0.2">
      <c r="A42" s="5"/>
      <c r="B42" s="56">
        <v>36</v>
      </c>
      <c r="C42" s="30" t="str">
        <f>IF(ISBLANK(INDEX('2. Solution Risk Reduction'!$C$7:$C$56,MATCH(B42,'2. Solution Risk Reduction'!$B$7:$B$56,0))),"",INDEX('2. Solution Risk Reduction'!$C$7:$C$56,MATCH(B42,'2. Solution Risk Reduction'!$B$7:$B$56,0)))</f>
        <v/>
      </c>
      <c r="D42" s="52" t="str">
        <f>IF(ISBLANK(INDEX('2. Solution Risk Reduction'!$P$7:$P$56,MATCH(B42,'2. Solution Risk Reduction'!$B$7:$B$56,0))),"",INDEX('2. Solution Risk Reduction'!$P$7:$P$56,MATCH(B42,'2. Solution Risk Reduction'!$B$7:$B$56,0)))</f>
        <v/>
      </c>
      <c r="E42" s="47">
        <f>IF(D42="",0,INDEX('2. Solution Risk Reduction'!$U$7:$U$10,MATCH(D42,'2. Solution Risk Reduction'!$S$7:$S$10,0)))</f>
        <v>0</v>
      </c>
      <c r="F42" s="126"/>
      <c r="G42" s="125">
        <f t="shared" si="1"/>
        <v>0</v>
      </c>
      <c r="H42" s="126"/>
      <c r="I42" s="125">
        <f t="shared" si="2"/>
        <v>0</v>
      </c>
      <c r="J42" s="126"/>
      <c r="K42" s="125">
        <f t="shared" si="3"/>
        <v>0</v>
      </c>
      <c r="L42" s="126"/>
      <c r="M42" s="125">
        <f t="shared" si="4"/>
        <v>0</v>
      </c>
      <c r="N42" s="126"/>
      <c r="O42" s="47">
        <f t="shared" si="5"/>
        <v>0</v>
      </c>
      <c r="P42" s="94" t="str">
        <f t="shared" si="6"/>
        <v/>
      </c>
      <c r="Q42" s="52" t="str">
        <f t="shared" si="7"/>
        <v/>
      </c>
      <c r="R42" s="29" t="str">
        <f>IF(INDEX('4. Cost Considerations'!$G$7:$G$56,MATCH(B42,'4. Cost Considerations'!$B$7:$B$56,0))="","",INDEX('4. Cost Considerations'!$G$7:$G$56,MATCH(B42,'4. Cost Considerations'!$B$7:$B$56,0)))</f>
        <v/>
      </c>
      <c r="S42" s="5"/>
      <c r="T42" s="5"/>
      <c r="U42" s="5"/>
      <c r="V42" s="5"/>
      <c r="W42" s="5"/>
      <c r="X42" s="5"/>
      <c r="Y42" s="5"/>
      <c r="Z42" s="5"/>
      <c r="AA42" s="5"/>
    </row>
    <row r="43" spans="1:27" x14ac:dyDescent="0.2">
      <c r="A43" s="5"/>
      <c r="B43" s="56">
        <v>37</v>
      </c>
      <c r="C43" s="30" t="str">
        <f>IF(ISBLANK(INDEX('2. Solution Risk Reduction'!$C$7:$C$56,MATCH(B43,'2. Solution Risk Reduction'!$B$7:$B$56,0))),"",INDEX('2. Solution Risk Reduction'!$C$7:$C$56,MATCH(B43,'2. Solution Risk Reduction'!$B$7:$B$56,0)))</f>
        <v/>
      </c>
      <c r="D43" s="52" t="str">
        <f>IF(ISBLANK(INDEX('2. Solution Risk Reduction'!$P$7:$P$56,MATCH(B43,'2. Solution Risk Reduction'!$B$7:$B$56,0))),"",INDEX('2. Solution Risk Reduction'!$P$7:$P$56,MATCH(B43,'2. Solution Risk Reduction'!$B$7:$B$56,0)))</f>
        <v/>
      </c>
      <c r="E43" s="47">
        <f>IF(D43="",0,INDEX('2. Solution Risk Reduction'!$U$7:$U$10,MATCH(D43,'2. Solution Risk Reduction'!$S$7:$S$10,0)))</f>
        <v>0</v>
      </c>
      <c r="F43" s="126"/>
      <c r="G43" s="125">
        <f t="shared" si="1"/>
        <v>0</v>
      </c>
      <c r="H43" s="126"/>
      <c r="I43" s="125">
        <f t="shared" si="2"/>
        <v>0</v>
      </c>
      <c r="J43" s="126"/>
      <c r="K43" s="125">
        <f t="shared" si="3"/>
        <v>0</v>
      </c>
      <c r="L43" s="126"/>
      <c r="M43" s="125">
        <f t="shared" si="4"/>
        <v>0</v>
      </c>
      <c r="N43" s="126"/>
      <c r="O43" s="47">
        <f t="shared" si="5"/>
        <v>0</v>
      </c>
      <c r="P43" s="94" t="str">
        <f t="shared" si="6"/>
        <v/>
      </c>
      <c r="Q43" s="52" t="str">
        <f t="shared" si="7"/>
        <v/>
      </c>
      <c r="R43" s="29" t="str">
        <f>IF(INDEX('4. Cost Considerations'!$G$7:$G$56,MATCH(B43,'4. Cost Considerations'!$B$7:$B$56,0))="","",INDEX('4. Cost Considerations'!$G$7:$G$56,MATCH(B43,'4. Cost Considerations'!$B$7:$B$56,0)))</f>
        <v/>
      </c>
      <c r="S43" s="5"/>
      <c r="T43" s="5"/>
      <c r="U43" s="5"/>
      <c r="V43" s="5"/>
      <c r="W43" s="5"/>
      <c r="X43" s="5"/>
      <c r="Y43" s="5"/>
      <c r="Z43" s="5"/>
      <c r="AA43" s="5"/>
    </row>
    <row r="44" spans="1:27" x14ac:dyDescent="0.2">
      <c r="A44" s="5"/>
      <c r="B44" s="56">
        <v>38</v>
      </c>
      <c r="C44" s="30" t="str">
        <f>IF(ISBLANK(INDEX('2. Solution Risk Reduction'!$C$7:$C$56,MATCH(B44,'2. Solution Risk Reduction'!$B$7:$B$56,0))),"",INDEX('2. Solution Risk Reduction'!$C$7:$C$56,MATCH(B44,'2. Solution Risk Reduction'!$B$7:$B$56,0)))</f>
        <v/>
      </c>
      <c r="D44" s="52" t="str">
        <f>IF(ISBLANK(INDEX('2. Solution Risk Reduction'!$P$7:$P$56,MATCH(B44,'2. Solution Risk Reduction'!$B$7:$B$56,0))),"",INDEX('2. Solution Risk Reduction'!$P$7:$P$56,MATCH(B44,'2. Solution Risk Reduction'!$B$7:$B$56,0)))</f>
        <v/>
      </c>
      <c r="E44" s="47">
        <f>IF(D44="",0,INDEX('2. Solution Risk Reduction'!$U$7:$U$10,MATCH(D44,'2. Solution Risk Reduction'!$S$7:$S$10,0)))</f>
        <v>0</v>
      </c>
      <c r="F44" s="126"/>
      <c r="G44" s="125">
        <f t="shared" si="1"/>
        <v>0</v>
      </c>
      <c r="H44" s="126"/>
      <c r="I44" s="125">
        <f t="shared" si="2"/>
        <v>0</v>
      </c>
      <c r="J44" s="126"/>
      <c r="K44" s="125">
        <f t="shared" si="3"/>
        <v>0</v>
      </c>
      <c r="L44" s="126"/>
      <c r="M44" s="125">
        <f t="shared" si="4"/>
        <v>0</v>
      </c>
      <c r="N44" s="126"/>
      <c r="O44" s="47">
        <f t="shared" si="5"/>
        <v>0</v>
      </c>
      <c r="P44" s="94" t="str">
        <f t="shared" si="6"/>
        <v/>
      </c>
      <c r="Q44" s="52" t="str">
        <f t="shared" si="7"/>
        <v/>
      </c>
      <c r="R44" s="29" t="str">
        <f>IF(INDEX('4. Cost Considerations'!$G$7:$G$56,MATCH(B44,'4. Cost Considerations'!$B$7:$B$56,0))="","",INDEX('4. Cost Considerations'!$G$7:$G$56,MATCH(B44,'4. Cost Considerations'!$B$7:$B$56,0)))</f>
        <v/>
      </c>
      <c r="S44" s="5"/>
      <c r="T44" s="5"/>
      <c r="U44" s="5"/>
      <c r="V44" s="5"/>
      <c r="W44" s="5"/>
      <c r="X44" s="5"/>
      <c r="Y44" s="5"/>
      <c r="Z44" s="5"/>
      <c r="AA44" s="5"/>
    </row>
    <row r="45" spans="1:27" x14ac:dyDescent="0.2">
      <c r="A45" s="5"/>
      <c r="B45" s="56">
        <v>39</v>
      </c>
      <c r="C45" s="30" t="str">
        <f>IF(ISBLANK(INDEX('2. Solution Risk Reduction'!$C$7:$C$56,MATCH(B45,'2. Solution Risk Reduction'!$B$7:$B$56,0))),"",INDEX('2. Solution Risk Reduction'!$C$7:$C$56,MATCH(B45,'2. Solution Risk Reduction'!$B$7:$B$56,0)))</f>
        <v/>
      </c>
      <c r="D45" s="52" t="str">
        <f>IF(ISBLANK(INDEX('2. Solution Risk Reduction'!$P$7:$P$56,MATCH(B45,'2. Solution Risk Reduction'!$B$7:$B$56,0))),"",INDEX('2. Solution Risk Reduction'!$P$7:$P$56,MATCH(B45,'2. Solution Risk Reduction'!$B$7:$B$56,0)))</f>
        <v/>
      </c>
      <c r="E45" s="47">
        <f>IF(D45="",0,INDEX('2. Solution Risk Reduction'!$U$7:$U$10,MATCH(D45,'2. Solution Risk Reduction'!$S$7:$S$10,0)))</f>
        <v>0</v>
      </c>
      <c r="F45" s="126"/>
      <c r="G45" s="125">
        <f t="shared" si="1"/>
        <v>0</v>
      </c>
      <c r="H45" s="126"/>
      <c r="I45" s="125">
        <f t="shared" si="2"/>
        <v>0</v>
      </c>
      <c r="J45" s="126"/>
      <c r="K45" s="125">
        <f t="shared" si="3"/>
        <v>0</v>
      </c>
      <c r="L45" s="126"/>
      <c r="M45" s="125">
        <f t="shared" si="4"/>
        <v>0</v>
      </c>
      <c r="N45" s="126"/>
      <c r="O45" s="47">
        <f t="shared" si="5"/>
        <v>0</v>
      </c>
      <c r="P45" s="94" t="str">
        <f t="shared" si="6"/>
        <v/>
      </c>
      <c r="Q45" s="52" t="str">
        <f t="shared" si="7"/>
        <v/>
      </c>
      <c r="R45" s="29" t="str">
        <f>IF(INDEX('4. Cost Considerations'!$G$7:$G$56,MATCH(B45,'4. Cost Considerations'!$B$7:$B$56,0))="","",INDEX('4. Cost Considerations'!$G$7:$G$56,MATCH(B45,'4. Cost Considerations'!$B$7:$B$56,0)))</f>
        <v/>
      </c>
      <c r="S45" s="5"/>
      <c r="T45" s="5"/>
      <c r="U45" s="5"/>
      <c r="V45" s="5"/>
      <c r="W45" s="5"/>
      <c r="X45" s="5"/>
      <c r="Y45" s="5"/>
      <c r="Z45" s="5"/>
      <c r="AA45" s="5"/>
    </row>
    <row r="46" spans="1:27" x14ac:dyDescent="0.2">
      <c r="A46" s="5"/>
      <c r="B46" s="56">
        <v>40</v>
      </c>
      <c r="C46" s="30" t="str">
        <f>IF(ISBLANK(INDEX('2. Solution Risk Reduction'!$C$7:$C$56,MATCH(B46,'2. Solution Risk Reduction'!$B$7:$B$56,0))),"",INDEX('2. Solution Risk Reduction'!$C$7:$C$56,MATCH(B46,'2. Solution Risk Reduction'!$B$7:$B$56,0)))</f>
        <v/>
      </c>
      <c r="D46" s="52" t="str">
        <f>IF(ISBLANK(INDEX('2. Solution Risk Reduction'!$P$7:$P$56,MATCH(B46,'2. Solution Risk Reduction'!$B$7:$B$56,0))),"",INDEX('2. Solution Risk Reduction'!$P$7:$P$56,MATCH(B46,'2. Solution Risk Reduction'!$B$7:$B$56,0)))</f>
        <v/>
      </c>
      <c r="E46" s="47">
        <f>IF(D46="",0,INDEX('2. Solution Risk Reduction'!$U$7:$U$10,MATCH(D46,'2. Solution Risk Reduction'!$S$7:$S$10,0)))</f>
        <v>0</v>
      </c>
      <c r="F46" s="126"/>
      <c r="G46" s="125">
        <f t="shared" si="1"/>
        <v>0</v>
      </c>
      <c r="H46" s="126"/>
      <c r="I46" s="125">
        <f t="shared" si="2"/>
        <v>0</v>
      </c>
      <c r="J46" s="126"/>
      <c r="K46" s="125">
        <f t="shared" si="3"/>
        <v>0</v>
      </c>
      <c r="L46" s="126"/>
      <c r="M46" s="125">
        <f t="shared" si="4"/>
        <v>0</v>
      </c>
      <c r="N46" s="126"/>
      <c r="O46" s="47">
        <f t="shared" si="5"/>
        <v>0</v>
      </c>
      <c r="P46" s="94" t="str">
        <f t="shared" si="6"/>
        <v/>
      </c>
      <c r="Q46" s="52" t="str">
        <f t="shared" si="7"/>
        <v/>
      </c>
      <c r="R46" s="29" t="str">
        <f>IF(INDEX('4. Cost Considerations'!$G$7:$G$56,MATCH(B46,'4. Cost Considerations'!$B$7:$B$56,0))="","",INDEX('4. Cost Considerations'!$G$7:$G$56,MATCH(B46,'4. Cost Considerations'!$B$7:$B$56,0)))</f>
        <v/>
      </c>
      <c r="S46" s="5"/>
      <c r="T46" s="5"/>
      <c r="U46" s="5"/>
      <c r="V46" s="5"/>
      <c r="W46" s="5"/>
      <c r="X46" s="5"/>
      <c r="Y46" s="5"/>
      <c r="Z46" s="5"/>
      <c r="AA46" s="5"/>
    </row>
    <row r="47" spans="1:27" x14ac:dyDescent="0.2">
      <c r="A47" s="5"/>
      <c r="B47" s="56">
        <v>41</v>
      </c>
      <c r="C47" s="30" t="str">
        <f>IF(ISBLANK(INDEX('2. Solution Risk Reduction'!$C$7:$C$56,MATCH(B47,'2. Solution Risk Reduction'!$B$7:$B$56,0))),"",INDEX('2. Solution Risk Reduction'!$C$7:$C$56,MATCH(B47,'2. Solution Risk Reduction'!$B$7:$B$56,0)))</f>
        <v/>
      </c>
      <c r="D47" s="52" t="str">
        <f>IF(ISBLANK(INDEX('2. Solution Risk Reduction'!$P$7:$P$56,MATCH(B47,'2. Solution Risk Reduction'!$B$7:$B$56,0))),"",INDEX('2. Solution Risk Reduction'!$P$7:$P$56,MATCH(B47,'2. Solution Risk Reduction'!$B$7:$B$56,0)))</f>
        <v/>
      </c>
      <c r="E47" s="47">
        <f>IF(D47="",0,INDEX('2. Solution Risk Reduction'!$U$7:$U$10,MATCH(D47,'2. Solution Risk Reduction'!$S$7:$S$10,0)))</f>
        <v>0</v>
      </c>
      <c r="F47" s="126"/>
      <c r="G47" s="125">
        <f t="shared" si="1"/>
        <v>0</v>
      </c>
      <c r="H47" s="126"/>
      <c r="I47" s="125">
        <f t="shared" si="2"/>
        <v>0</v>
      </c>
      <c r="J47" s="126"/>
      <c r="K47" s="125">
        <f t="shared" si="3"/>
        <v>0</v>
      </c>
      <c r="L47" s="126"/>
      <c r="M47" s="125">
        <f t="shared" si="4"/>
        <v>0</v>
      </c>
      <c r="N47" s="126"/>
      <c r="O47" s="47">
        <f t="shared" si="5"/>
        <v>0</v>
      </c>
      <c r="P47" s="94" t="str">
        <f t="shared" si="6"/>
        <v/>
      </c>
      <c r="Q47" s="52" t="str">
        <f t="shared" si="7"/>
        <v/>
      </c>
      <c r="R47" s="29" t="str">
        <f>IF(INDEX('4. Cost Considerations'!$G$7:$G$56,MATCH(B47,'4. Cost Considerations'!$B$7:$B$56,0))="","",INDEX('4. Cost Considerations'!$G$7:$G$56,MATCH(B47,'4. Cost Considerations'!$B$7:$B$56,0)))</f>
        <v/>
      </c>
      <c r="S47" s="5"/>
      <c r="T47" s="5"/>
      <c r="U47" s="5"/>
      <c r="V47" s="5"/>
      <c r="W47" s="5"/>
      <c r="X47" s="5"/>
      <c r="Y47" s="5"/>
      <c r="Z47" s="5"/>
      <c r="AA47" s="5"/>
    </row>
    <row r="48" spans="1:27" x14ac:dyDescent="0.2">
      <c r="A48" s="5"/>
      <c r="B48" s="56">
        <v>42</v>
      </c>
      <c r="C48" s="30" t="str">
        <f>IF(ISBLANK(INDEX('2. Solution Risk Reduction'!$C$7:$C$56,MATCH(B48,'2. Solution Risk Reduction'!$B$7:$B$56,0))),"",INDEX('2. Solution Risk Reduction'!$C$7:$C$56,MATCH(B48,'2. Solution Risk Reduction'!$B$7:$B$56,0)))</f>
        <v/>
      </c>
      <c r="D48" s="52" t="str">
        <f>IF(ISBLANK(INDEX('2. Solution Risk Reduction'!$P$7:$P$56,MATCH(B48,'2. Solution Risk Reduction'!$B$7:$B$56,0))),"",INDEX('2. Solution Risk Reduction'!$P$7:$P$56,MATCH(B48,'2. Solution Risk Reduction'!$B$7:$B$56,0)))</f>
        <v/>
      </c>
      <c r="E48" s="47">
        <f>IF(D48="",0,INDEX('2. Solution Risk Reduction'!$U$7:$U$10,MATCH(D48,'2. Solution Risk Reduction'!$S$7:$S$10,0)))</f>
        <v>0</v>
      </c>
      <c r="F48" s="126"/>
      <c r="G48" s="125">
        <f t="shared" si="1"/>
        <v>0</v>
      </c>
      <c r="H48" s="126"/>
      <c r="I48" s="125">
        <f t="shared" si="2"/>
        <v>0</v>
      </c>
      <c r="J48" s="126"/>
      <c r="K48" s="125">
        <f t="shared" si="3"/>
        <v>0</v>
      </c>
      <c r="L48" s="126"/>
      <c r="M48" s="125">
        <f t="shared" si="4"/>
        <v>0</v>
      </c>
      <c r="N48" s="126"/>
      <c r="O48" s="47">
        <f t="shared" si="5"/>
        <v>0</v>
      </c>
      <c r="P48" s="94" t="str">
        <f t="shared" si="6"/>
        <v/>
      </c>
      <c r="Q48" s="52" t="str">
        <f t="shared" si="7"/>
        <v/>
      </c>
      <c r="R48" s="29" t="str">
        <f>IF(INDEX('4. Cost Considerations'!$G$7:$G$56,MATCH(B48,'4. Cost Considerations'!$B$7:$B$56,0))="","",INDEX('4. Cost Considerations'!$G$7:$G$56,MATCH(B48,'4. Cost Considerations'!$B$7:$B$56,0)))</f>
        <v/>
      </c>
      <c r="S48" s="5"/>
      <c r="T48" s="5"/>
      <c r="U48" s="5"/>
      <c r="V48" s="5"/>
      <c r="W48" s="5"/>
      <c r="X48" s="5"/>
      <c r="Y48" s="5"/>
      <c r="Z48" s="5"/>
      <c r="AA48" s="5"/>
    </row>
    <row r="49" spans="1:27" x14ac:dyDescent="0.2">
      <c r="A49" s="5"/>
      <c r="B49" s="56">
        <v>43</v>
      </c>
      <c r="C49" s="30" t="str">
        <f>IF(ISBLANK(INDEX('2. Solution Risk Reduction'!$C$7:$C$56,MATCH(B49,'2. Solution Risk Reduction'!$B$7:$B$56,0))),"",INDEX('2. Solution Risk Reduction'!$C$7:$C$56,MATCH(B49,'2. Solution Risk Reduction'!$B$7:$B$56,0)))</f>
        <v/>
      </c>
      <c r="D49" s="52" t="str">
        <f>IF(ISBLANK(INDEX('2. Solution Risk Reduction'!$P$7:$P$56,MATCH(B49,'2. Solution Risk Reduction'!$B$7:$B$56,0))),"",INDEX('2. Solution Risk Reduction'!$P$7:$P$56,MATCH(B49,'2. Solution Risk Reduction'!$B$7:$B$56,0)))</f>
        <v/>
      </c>
      <c r="E49" s="47">
        <f>IF(D49="",0,INDEX('2. Solution Risk Reduction'!$U$7:$U$10,MATCH(D49,'2. Solution Risk Reduction'!$S$7:$S$10,0)))</f>
        <v>0</v>
      </c>
      <c r="F49" s="126"/>
      <c r="G49" s="125">
        <f t="shared" si="1"/>
        <v>0</v>
      </c>
      <c r="H49" s="126"/>
      <c r="I49" s="125">
        <f t="shared" si="2"/>
        <v>0</v>
      </c>
      <c r="J49" s="126"/>
      <c r="K49" s="125">
        <f t="shared" si="3"/>
        <v>0</v>
      </c>
      <c r="L49" s="126"/>
      <c r="M49" s="125">
        <f t="shared" si="4"/>
        <v>0</v>
      </c>
      <c r="N49" s="126"/>
      <c r="O49" s="47">
        <f t="shared" si="5"/>
        <v>0</v>
      </c>
      <c r="P49" s="94" t="str">
        <f t="shared" si="6"/>
        <v/>
      </c>
      <c r="Q49" s="52" t="str">
        <f t="shared" si="7"/>
        <v/>
      </c>
      <c r="R49" s="29" t="str">
        <f>IF(INDEX('4. Cost Considerations'!$G$7:$G$56,MATCH(B49,'4. Cost Considerations'!$B$7:$B$56,0))="","",INDEX('4. Cost Considerations'!$G$7:$G$56,MATCH(B49,'4. Cost Considerations'!$B$7:$B$56,0)))</f>
        <v/>
      </c>
      <c r="S49" s="5"/>
      <c r="T49" s="5"/>
      <c r="U49" s="5"/>
      <c r="V49" s="5"/>
      <c r="W49" s="5"/>
      <c r="X49" s="5"/>
      <c r="Y49" s="5"/>
      <c r="Z49" s="5"/>
      <c r="AA49" s="5"/>
    </row>
    <row r="50" spans="1:27" x14ac:dyDescent="0.2">
      <c r="A50" s="5"/>
      <c r="B50" s="56">
        <v>44</v>
      </c>
      <c r="C50" s="30" t="str">
        <f>IF(ISBLANK(INDEX('2. Solution Risk Reduction'!$C$7:$C$56,MATCH(B50,'2. Solution Risk Reduction'!$B$7:$B$56,0))),"",INDEX('2. Solution Risk Reduction'!$C$7:$C$56,MATCH(B50,'2. Solution Risk Reduction'!$B$7:$B$56,0)))</f>
        <v/>
      </c>
      <c r="D50" s="52" t="str">
        <f>IF(ISBLANK(INDEX('2. Solution Risk Reduction'!$P$7:$P$56,MATCH(B50,'2. Solution Risk Reduction'!$B$7:$B$56,0))),"",INDEX('2. Solution Risk Reduction'!$P$7:$P$56,MATCH(B50,'2. Solution Risk Reduction'!$B$7:$B$56,0)))</f>
        <v/>
      </c>
      <c r="E50" s="47">
        <f>IF(D50="",0,INDEX('2. Solution Risk Reduction'!$U$7:$U$10,MATCH(D50,'2. Solution Risk Reduction'!$S$7:$S$10,0)))</f>
        <v>0</v>
      </c>
      <c r="F50" s="126"/>
      <c r="G50" s="125">
        <f t="shared" si="1"/>
        <v>0</v>
      </c>
      <c r="H50" s="126"/>
      <c r="I50" s="125">
        <f t="shared" si="2"/>
        <v>0</v>
      </c>
      <c r="J50" s="126"/>
      <c r="K50" s="125">
        <f t="shared" si="3"/>
        <v>0</v>
      </c>
      <c r="L50" s="126"/>
      <c r="M50" s="125">
        <f t="shared" si="4"/>
        <v>0</v>
      </c>
      <c r="N50" s="126"/>
      <c r="O50" s="47">
        <f t="shared" si="5"/>
        <v>0</v>
      </c>
      <c r="P50" s="94" t="str">
        <f t="shared" si="6"/>
        <v/>
      </c>
      <c r="Q50" s="52" t="str">
        <f t="shared" si="7"/>
        <v/>
      </c>
      <c r="R50" s="29" t="str">
        <f>IF(INDEX('4. Cost Considerations'!$G$7:$G$56,MATCH(B50,'4. Cost Considerations'!$B$7:$B$56,0))="","",INDEX('4. Cost Considerations'!$G$7:$G$56,MATCH(B50,'4. Cost Considerations'!$B$7:$B$56,0)))</f>
        <v/>
      </c>
      <c r="S50" s="5"/>
      <c r="T50" s="5"/>
      <c r="U50" s="5"/>
      <c r="V50" s="5"/>
      <c r="W50" s="5"/>
      <c r="X50" s="5"/>
      <c r="Y50" s="5"/>
      <c r="Z50" s="5"/>
      <c r="AA50" s="5"/>
    </row>
    <row r="51" spans="1:27" x14ac:dyDescent="0.2">
      <c r="A51" s="5"/>
      <c r="B51" s="56">
        <v>45</v>
      </c>
      <c r="C51" s="30" t="str">
        <f>IF(ISBLANK(INDEX('2. Solution Risk Reduction'!$C$7:$C$56,MATCH(B51,'2. Solution Risk Reduction'!$B$7:$B$56,0))),"",INDEX('2. Solution Risk Reduction'!$C$7:$C$56,MATCH(B51,'2. Solution Risk Reduction'!$B$7:$B$56,0)))</f>
        <v/>
      </c>
      <c r="D51" s="52" t="str">
        <f>IF(ISBLANK(INDEX('2. Solution Risk Reduction'!$P$7:$P$56,MATCH(B51,'2. Solution Risk Reduction'!$B$7:$B$56,0))),"",INDEX('2. Solution Risk Reduction'!$P$7:$P$56,MATCH(B51,'2. Solution Risk Reduction'!$B$7:$B$56,0)))</f>
        <v/>
      </c>
      <c r="E51" s="47">
        <f>IF(D51="",0,INDEX('2. Solution Risk Reduction'!$U$7:$U$10,MATCH(D51,'2. Solution Risk Reduction'!$S$7:$S$10,0)))</f>
        <v>0</v>
      </c>
      <c r="F51" s="126"/>
      <c r="G51" s="125">
        <f t="shared" si="1"/>
        <v>0</v>
      </c>
      <c r="H51" s="126"/>
      <c r="I51" s="125">
        <f t="shared" si="2"/>
        <v>0</v>
      </c>
      <c r="J51" s="126"/>
      <c r="K51" s="125">
        <f t="shared" si="3"/>
        <v>0</v>
      </c>
      <c r="L51" s="126"/>
      <c r="M51" s="125">
        <f t="shared" si="4"/>
        <v>0</v>
      </c>
      <c r="N51" s="126"/>
      <c r="O51" s="47">
        <f t="shared" si="5"/>
        <v>0</v>
      </c>
      <c r="P51" s="94" t="str">
        <f t="shared" si="6"/>
        <v/>
      </c>
      <c r="Q51" s="52" t="str">
        <f t="shared" si="7"/>
        <v/>
      </c>
      <c r="R51" s="29" t="str">
        <f>IF(INDEX('4. Cost Considerations'!$G$7:$G$56,MATCH(B51,'4. Cost Considerations'!$B$7:$B$56,0))="","",INDEX('4. Cost Considerations'!$G$7:$G$56,MATCH(B51,'4. Cost Considerations'!$B$7:$B$56,0)))</f>
        <v/>
      </c>
      <c r="S51" s="5"/>
      <c r="T51" s="5"/>
      <c r="U51" s="5"/>
      <c r="V51" s="5"/>
      <c r="W51" s="5"/>
      <c r="X51" s="5"/>
      <c r="Y51" s="5"/>
      <c r="Z51" s="5"/>
      <c r="AA51" s="5"/>
    </row>
    <row r="52" spans="1:27" x14ac:dyDescent="0.2">
      <c r="A52" s="5"/>
      <c r="B52" s="56">
        <v>46</v>
      </c>
      <c r="C52" s="30" t="str">
        <f>IF(ISBLANK(INDEX('2. Solution Risk Reduction'!$C$7:$C$56,MATCH(B52,'2. Solution Risk Reduction'!$B$7:$B$56,0))),"",INDEX('2. Solution Risk Reduction'!$C$7:$C$56,MATCH(B52,'2. Solution Risk Reduction'!$B$7:$B$56,0)))</f>
        <v/>
      </c>
      <c r="D52" s="52" t="str">
        <f>IF(ISBLANK(INDEX('2. Solution Risk Reduction'!$P$7:$P$56,MATCH(B52,'2. Solution Risk Reduction'!$B$7:$B$56,0))),"",INDEX('2. Solution Risk Reduction'!$P$7:$P$56,MATCH(B52,'2. Solution Risk Reduction'!$B$7:$B$56,0)))</f>
        <v/>
      </c>
      <c r="E52" s="47">
        <f>IF(D52="",0,INDEX('2. Solution Risk Reduction'!$U$7:$U$10,MATCH(D52,'2. Solution Risk Reduction'!$S$7:$S$10,0)))</f>
        <v>0</v>
      </c>
      <c r="F52" s="126"/>
      <c r="G52" s="125">
        <f t="shared" si="1"/>
        <v>0</v>
      </c>
      <c r="H52" s="126"/>
      <c r="I52" s="125">
        <f t="shared" si="2"/>
        <v>0</v>
      </c>
      <c r="J52" s="126"/>
      <c r="K52" s="125">
        <f t="shared" si="3"/>
        <v>0</v>
      </c>
      <c r="L52" s="126"/>
      <c r="M52" s="125">
        <f t="shared" si="4"/>
        <v>0</v>
      </c>
      <c r="N52" s="126"/>
      <c r="O52" s="47">
        <f t="shared" si="5"/>
        <v>0</v>
      </c>
      <c r="P52" s="94" t="str">
        <f t="shared" si="6"/>
        <v/>
      </c>
      <c r="Q52" s="52" t="str">
        <f t="shared" si="7"/>
        <v/>
      </c>
      <c r="R52" s="29" t="str">
        <f>IF(INDEX('4. Cost Considerations'!$G$7:$G$56,MATCH(B52,'4. Cost Considerations'!$B$7:$B$56,0))="","",INDEX('4. Cost Considerations'!$G$7:$G$56,MATCH(B52,'4. Cost Considerations'!$B$7:$B$56,0)))</f>
        <v/>
      </c>
      <c r="S52" s="5"/>
      <c r="T52" s="5"/>
      <c r="U52" s="5"/>
      <c r="V52" s="5"/>
      <c r="W52" s="5"/>
      <c r="X52" s="5"/>
      <c r="Y52" s="5"/>
      <c r="Z52" s="5"/>
      <c r="AA52" s="5"/>
    </row>
    <row r="53" spans="1:27" x14ac:dyDescent="0.2">
      <c r="A53" s="5"/>
      <c r="B53" s="56">
        <v>47</v>
      </c>
      <c r="C53" s="30" t="str">
        <f>IF(ISBLANK(INDEX('2. Solution Risk Reduction'!$C$7:$C$56,MATCH(B53,'2. Solution Risk Reduction'!$B$7:$B$56,0))),"",INDEX('2. Solution Risk Reduction'!$C$7:$C$56,MATCH(B53,'2. Solution Risk Reduction'!$B$7:$B$56,0)))</f>
        <v/>
      </c>
      <c r="D53" s="52" t="str">
        <f>IF(ISBLANK(INDEX('2. Solution Risk Reduction'!$P$7:$P$56,MATCH(B53,'2. Solution Risk Reduction'!$B$7:$B$56,0))),"",INDEX('2. Solution Risk Reduction'!$P$7:$P$56,MATCH(B53,'2. Solution Risk Reduction'!$B$7:$B$56,0)))</f>
        <v/>
      </c>
      <c r="E53" s="47">
        <f>IF(D53="",0,INDEX('2. Solution Risk Reduction'!$U$7:$U$10,MATCH(D53,'2. Solution Risk Reduction'!$S$7:$S$10,0)))</f>
        <v>0</v>
      </c>
      <c r="F53" s="126"/>
      <c r="G53" s="125">
        <f t="shared" si="1"/>
        <v>0</v>
      </c>
      <c r="H53" s="126"/>
      <c r="I53" s="125">
        <f t="shared" si="2"/>
        <v>0</v>
      </c>
      <c r="J53" s="126"/>
      <c r="K53" s="125">
        <f t="shared" si="3"/>
        <v>0</v>
      </c>
      <c r="L53" s="126"/>
      <c r="M53" s="125">
        <f t="shared" si="4"/>
        <v>0</v>
      </c>
      <c r="N53" s="126"/>
      <c r="O53" s="47">
        <f t="shared" si="5"/>
        <v>0</v>
      </c>
      <c r="P53" s="94" t="str">
        <f t="shared" si="6"/>
        <v/>
      </c>
      <c r="Q53" s="52" t="str">
        <f t="shared" si="7"/>
        <v/>
      </c>
      <c r="R53" s="29" t="str">
        <f>IF(INDEX('4. Cost Considerations'!$G$7:$G$56,MATCH(B53,'4. Cost Considerations'!$B$7:$B$56,0))="","",INDEX('4. Cost Considerations'!$G$7:$G$56,MATCH(B53,'4. Cost Considerations'!$B$7:$B$56,0)))</f>
        <v/>
      </c>
      <c r="S53" s="5"/>
      <c r="T53" s="5"/>
      <c r="U53" s="5"/>
      <c r="V53" s="5"/>
      <c r="W53" s="5"/>
      <c r="X53" s="5"/>
      <c r="Y53" s="5"/>
      <c r="Z53" s="5"/>
      <c r="AA53" s="5"/>
    </row>
    <row r="54" spans="1:27" x14ac:dyDescent="0.2">
      <c r="A54" s="5"/>
      <c r="B54" s="56">
        <v>48</v>
      </c>
      <c r="C54" s="30" t="str">
        <f>IF(ISBLANK(INDEX('2. Solution Risk Reduction'!$C$7:$C$56,MATCH(B54,'2. Solution Risk Reduction'!$B$7:$B$56,0))),"",INDEX('2. Solution Risk Reduction'!$C$7:$C$56,MATCH(B54,'2. Solution Risk Reduction'!$B$7:$B$56,0)))</f>
        <v/>
      </c>
      <c r="D54" s="52" t="str">
        <f>IF(ISBLANK(INDEX('2. Solution Risk Reduction'!$P$7:$P$56,MATCH(B54,'2. Solution Risk Reduction'!$B$7:$B$56,0))),"",INDEX('2. Solution Risk Reduction'!$P$7:$P$56,MATCH(B54,'2. Solution Risk Reduction'!$B$7:$B$56,0)))</f>
        <v/>
      </c>
      <c r="E54" s="47">
        <f>IF(D54="",0,INDEX('2. Solution Risk Reduction'!$U$7:$U$10,MATCH(D54,'2. Solution Risk Reduction'!$S$7:$S$10,0)))</f>
        <v>0</v>
      </c>
      <c r="F54" s="126"/>
      <c r="G54" s="125">
        <f t="shared" si="1"/>
        <v>0</v>
      </c>
      <c r="H54" s="126"/>
      <c r="I54" s="125">
        <f t="shared" si="2"/>
        <v>0</v>
      </c>
      <c r="J54" s="126"/>
      <c r="K54" s="125">
        <f t="shared" si="3"/>
        <v>0</v>
      </c>
      <c r="L54" s="126"/>
      <c r="M54" s="125">
        <f t="shared" si="4"/>
        <v>0</v>
      </c>
      <c r="N54" s="126"/>
      <c r="O54" s="47">
        <f t="shared" si="5"/>
        <v>0</v>
      </c>
      <c r="P54" s="94" t="str">
        <f t="shared" si="6"/>
        <v/>
      </c>
      <c r="Q54" s="52" t="str">
        <f t="shared" si="7"/>
        <v/>
      </c>
      <c r="R54" s="29" t="str">
        <f>IF(INDEX('4. Cost Considerations'!$G$7:$G$56,MATCH(B54,'4. Cost Considerations'!$B$7:$B$56,0))="","",INDEX('4. Cost Considerations'!$G$7:$G$56,MATCH(B54,'4. Cost Considerations'!$B$7:$B$56,0)))</f>
        <v/>
      </c>
      <c r="S54" s="5"/>
      <c r="T54" s="5"/>
      <c r="U54" s="5"/>
      <c r="V54" s="5"/>
      <c r="W54" s="5"/>
      <c r="X54" s="5"/>
      <c r="Y54" s="5"/>
      <c r="Z54" s="5"/>
      <c r="AA54" s="5"/>
    </row>
    <row r="55" spans="1:27" x14ac:dyDescent="0.2">
      <c r="A55" s="5"/>
      <c r="B55" s="56">
        <v>49</v>
      </c>
      <c r="C55" s="30" t="str">
        <f>IF(ISBLANK(INDEX('2. Solution Risk Reduction'!$C$7:$C$56,MATCH(B55,'2. Solution Risk Reduction'!$B$7:$B$56,0))),"",INDEX('2. Solution Risk Reduction'!$C$7:$C$56,MATCH(B55,'2. Solution Risk Reduction'!$B$7:$B$56,0)))</f>
        <v/>
      </c>
      <c r="D55" s="52" t="str">
        <f>IF(ISBLANK(INDEX('2. Solution Risk Reduction'!$P$7:$P$56,MATCH(B55,'2. Solution Risk Reduction'!$B$7:$B$56,0))),"",INDEX('2. Solution Risk Reduction'!$P$7:$P$56,MATCH(B55,'2. Solution Risk Reduction'!$B$7:$B$56,0)))</f>
        <v/>
      </c>
      <c r="E55" s="47">
        <f>IF(D55="",0,INDEX('2. Solution Risk Reduction'!$U$7:$U$10,MATCH(D55,'2. Solution Risk Reduction'!$S$7:$S$10,0)))</f>
        <v>0</v>
      </c>
      <c r="F55" s="126"/>
      <c r="G55" s="125">
        <f t="shared" si="1"/>
        <v>0</v>
      </c>
      <c r="H55" s="126"/>
      <c r="I55" s="125">
        <f t="shared" si="2"/>
        <v>0</v>
      </c>
      <c r="J55" s="126"/>
      <c r="K55" s="125">
        <f t="shared" si="3"/>
        <v>0</v>
      </c>
      <c r="L55" s="126"/>
      <c r="M55" s="125">
        <f t="shared" si="4"/>
        <v>0</v>
      </c>
      <c r="N55" s="126"/>
      <c r="O55" s="47">
        <f t="shared" si="5"/>
        <v>0</v>
      </c>
      <c r="P55" s="94" t="str">
        <f t="shared" si="6"/>
        <v/>
      </c>
      <c r="Q55" s="52" t="str">
        <f t="shared" si="7"/>
        <v/>
      </c>
      <c r="R55" s="29" t="str">
        <f>IF(INDEX('4. Cost Considerations'!$G$7:$G$56,MATCH(B55,'4. Cost Considerations'!$B$7:$B$56,0))="","",INDEX('4. Cost Considerations'!$G$7:$G$56,MATCH(B55,'4. Cost Considerations'!$B$7:$B$56,0)))</f>
        <v/>
      </c>
      <c r="S55" s="5"/>
      <c r="T55" s="5"/>
      <c r="U55" s="5"/>
      <c r="V55" s="5"/>
      <c r="W55" s="5"/>
      <c r="X55" s="5"/>
      <c r="Y55" s="5"/>
      <c r="Z55" s="5"/>
      <c r="AA55" s="5"/>
    </row>
    <row r="56" spans="1:27" x14ac:dyDescent="0.2">
      <c r="A56" s="5"/>
      <c r="B56" s="56">
        <v>50</v>
      </c>
      <c r="C56" s="30" t="str">
        <f>IF(ISBLANK(INDEX('2. Solution Risk Reduction'!$C$7:$C$56,MATCH(B56,'2. Solution Risk Reduction'!$B$7:$B$56,0))),"",INDEX('2. Solution Risk Reduction'!$C$7:$C$56,MATCH(B56,'2. Solution Risk Reduction'!$B$7:$B$56,0)))</f>
        <v/>
      </c>
      <c r="D56" s="52" t="str">
        <f>IF(ISBLANK(INDEX('2. Solution Risk Reduction'!$P$7:$P$56,MATCH(B56,'2. Solution Risk Reduction'!$B$7:$B$56,0))),"",INDEX('2. Solution Risk Reduction'!$P$7:$P$56,MATCH(B56,'2. Solution Risk Reduction'!$B$7:$B$56,0)))</f>
        <v/>
      </c>
      <c r="E56" s="47">
        <f>IF(D56="",0,INDEX('2. Solution Risk Reduction'!$U$7:$U$10,MATCH(D56,'2. Solution Risk Reduction'!$S$7:$S$10,0)))</f>
        <v>0</v>
      </c>
      <c r="F56" s="126"/>
      <c r="G56" s="125">
        <f t="shared" si="1"/>
        <v>0</v>
      </c>
      <c r="H56" s="126"/>
      <c r="I56" s="125">
        <f t="shared" si="2"/>
        <v>0</v>
      </c>
      <c r="J56" s="126"/>
      <c r="K56" s="125">
        <f t="shared" si="3"/>
        <v>0</v>
      </c>
      <c r="L56" s="126"/>
      <c r="M56" s="125">
        <f t="shared" si="4"/>
        <v>0</v>
      </c>
      <c r="N56" s="126"/>
      <c r="O56" s="47">
        <f t="shared" si="5"/>
        <v>0</v>
      </c>
      <c r="P56" s="94" t="str">
        <f t="shared" si="6"/>
        <v/>
      </c>
      <c r="Q56" s="52" t="str">
        <f t="shared" si="7"/>
        <v/>
      </c>
      <c r="R56" s="29" t="str">
        <f>IF(INDEX('4. Cost Considerations'!$G$7:$G$56,MATCH(B56,'4. Cost Considerations'!$B$7:$B$56,0))="","",INDEX('4. Cost Considerations'!$G$7:$G$56,MATCH(B56,'4. Cost Considerations'!$B$7:$B$56,0)))</f>
        <v/>
      </c>
      <c r="S56" s="5"/>
      <c r="T56" s="5"/>
      <c r="U56" s="5"/>
      <c r="V56" s="5"/>
      <c r="W56" s="5"/>
      <c r="X56" s="5"/>
      <c r="Y56" s="5"/>
      <c r="Z56" s="5"/>
      <c r="AA56" s="5"/>
    </row>
    <row r="57" spans="1:2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row>
    <row r="58" spans="1:2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row>
    <row r="59" spans="1:2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row>
    <row r="60" spans="1:2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row>
    <row r="61" spans="1:2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row>
    <row r="62" spans="1:2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row>
    <row r="63" spans="1:2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row>
    <row r="64" spans="1:2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row>
    <row r="65" spans="1:2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row>
    <row r="66" spans="1:2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row>
    <row r="67" spans="1:2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row>
    <row r="68" spans="1:2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row>
    <row r="69" spans="1:2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row>
    <row r="70" spans="1:2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row>
    <row r="71" spans="1:27" x14ac:dyDescent="0.2">
      <c r="B71" s="1"/>
      <c r="C71" s="1"/>
      <c r="D71" s="1"/>
      <c r="E71" s="1"/>
      <c r="F71" s="1"/>
      <c r="G71" s="1"/>
      <c r="H71" s="1"/>
      <c r="I71" s="1"/>
      <c r="J71" s="1"/>
      <c r="K71" s="1"/>
      <c r="L71" s="1"/>
      <c r="M71" s="1"/>
      <c r="N71" s="1"/>
      <c r="O71" s="1"/>
      <c r="P71" s="1"/>
      <c r="Q71" s="1"/>
    </row>
  </sheetData>
  <sheetProtection sheet="1" objects="1" scenarios="1"/>
  <conditionalFormatting sqref="F7:F56 H7:H56 J7:J56 L7:L56 N7:N56">
    <cfRule type="expression" dxfId="24" priority="1">
      <formula>F$5=""</formula>
    </cfRule>
    <cfRule type="cellIs" dxfId="23" priority="11" operator="equal">
      <formula>$U$9</formula>
    </cfRule>
    <cfRule type="cellIs" dxfId="22" priority="12" operator="equal">
      <formula>$U$8</formula>
    </cfRule>
    <cfRule type="cellIs" dxfId="21" priority="13" operator="equal">
      <formula>$U$7</formula>
    </cfRule>
    <cfRule type="cellIs" dxfId="20" priority="14" operator="equal">
      <formula>$U$6</formula>
    </cfRule>
  </conditionalFormatting>
  <conditionalFormatting sqref="Q7:Q56">
    <cfRule type="expression" dxfId="19" priority="25">
      <formula>$Q7=$T$15</formula>
    </cfRule>
    <cfRule type="expression" dxfId="18" priority="26">
      <formula>$Q7=$T$14</formula>
    </cfRule>
    <cfRule type="expression" dxfId="17" priority="27">
      <formula>$Q7=$T$12</formula>
    </cfRule>
    <cfRule type="expression" dxfId="16" priority="28">
      <formula>$Q7=$T$13</formula>
    </cfRule>
  </conditionalFormatting>
  <dataValidations count="1">
    <dataValidation type="list" allowBlank="1" showInputMessage="1" showErrorMessage="1" sqref="F7:F31 H7:H31 J7:J31 L7:L31 N7:N31" xr:uid="{BDA172FD-4C26-4614-BA65-8192C4EE2109}">
      <formula1>$U$6:$U$9</formula1>
    </dataValidation>
  </dataValidations>
  <pageMargins left="0.7" right="0.7" top="0.75" bottom="0.75" header="0.3" footer="0.3"/>
  <pageSetup orientation="portrait" r:id="rId1"/>
  <headerFooter>
    <oddHeader>&amp;A</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7" id="{00000000-000E-0000-0A00-000007000000}">
            <xm:f>$D7='2. Solution Risk Reduction'!$S$10</xm:f>
            <x14:dxf>
              <fill>
                <patternFill>
                  <bgColor rgb="FF00B0F0"/>
                </patternFill>
              </fill>
            </x14:dxf>
          </x14:cfRule>
          <x14:cfRule type="expression" priority="8" id="{00000000-000E-0000-0A00-000008000000}">
            <xm:f>$D7='2. Solution Risk Reduction'!$S$9</xm:f>
            <x14:dxf>
              <fill>
                <patternFill>
                  <bgColor rgb="FF00B050"/>
                </patternFill>
              </fill>
            </x14:dxf>
          </x14:cfRule>
          <x14:cfRule type="expression" priority="9" id="{00000000-000E-0000-0A00-000009000000}">
            <xm:f>$D7='2. Solution Risk Reduction'!$S$8</xm:f>
            <x14:dxf>
              <fill>
                <patternFill>
                  <bgColor rgb="FFFFC000"/>
                </patternFill>
              </fill>
            </x14:dxf>
          </x14:cfRule>
          <x14:cfRule type="expression" priority="10" id="{00000000-000E-0000-0A00-00000A000000}">
            <xm:f>$D7='2. Solution Risk Reduction'!$S$7</xm:f>
            <x14:dxf>
              <fill>
                <patternFill>
                  <bgColor rgb="FFFF0000"/>
                </patternFill>
              </fill>
            </x14:dxf>
          </x14:cfRule>
          <xm:sqref>D7:D56</xm:sqref>
        </x14:conditionalFormatting>
        <x14:conditionalFormatting xmlns:xm="http://schemas.microsoft.com/office/excel/2006/main">
          <x14:cfRule type="cellIs" priority="15" operator="equal" id="{B8B4C34E-FB02-4C7C-BFCD-AE2D4CD10736}">
            <xm:f>'4. Cost Considerations'!$M$7</xm:f>
            <x14:dxf>
              <fill>
                <patternFill>
                  <bgColor rgb="FFFF0000"/>
                </patternFill>
              </fill>
            </x14:dxf>
          </x14:cfRule>
          <x14:cfRule type="cellIs" priority="16" operator="equal" id="{98DAC1A3-4D44-45B0-9022-58369EA6A26A}">
            <xm:f>'4. Cost Considerations'!$M$10</xm:f>
            <x14:dxf>
              <fill>
                <patternFill>
                  <bgColor rgb="FF00B0F0"/>
                </patternFill>
              </fill>
            </x14:dxf>
          </x14:cfRule>
          <x14:cfRule type="cellIs" priority="17" operator="equal" id="{014C28F7-53EA-43C0-A0C4-2E694359ABE8}">
            <xm:f>'4. Cost Considerations'!$M$8</xm:f>
            <x14:dxf>
              <fill>
                <patternFill>
                  <bgColor rgb="FFFFC000"/>
                </patternFill>
              </fill>
            </x14:dxf>
          </x14:cfRule>
          <x14:cfRule type="cellIs" priority="18" operator="equal" id="{8DD0E366-34E1-47B6-B4AD-AF991C97D4D2}">
            <xm:f>'4. Cost Considerations'!$M$9</xm:f>
            <x14:dxf>
              <fill>
                <patternFill>
                  <bgColor rgb="FF00B050"/>
                </patternFill>
              </fill>
            </x14:dxf>
          </x14:cfRule>
          <xm:sqref>R7:R56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9322C-2FC2-42A1-BDBF-9C1D15F5D52F}">
  <sheetPr codeName="Sheet12"/>
  <dimension ref="A1:P70"/>
  <sheetViews>
    <sheetView workbookViewId="0">
      <pane xSplit="3" ySplit="6" topLeftCell="D7" activePane="bottomRight" state="frozen"/>
      <selection pane="topRight" activeCell="D1" sqref="D1"/>
      <selection pane="bottomLeft" activeCell="A7" sqref="A7"/>
      <selection pane="bottomRight" activeCell="I7" sqref="I7"/>
    </sheetView>
  </sheetViews>
  <sheetFormatPr defaultRowHeight="12.75" x14ac:dyDescent="0.2"/>
  <cols>
    <col min="1" max="1" width="1.7109375" style="1" customWidth="1"/>
    <col min="2" max="2" width="10.5703125" style="1" customWidth="1"/>
    <col min="3" max="3" width="44.7109375" style="1" customWidth="1"/>
    <col min="4" max="4" width="15.42578125" style="1" customWidth="1"/>
    <col min="5" max="5" width="13" style="1" customWidth="1"/>
    <col min="6" max="6" width="29.7109375" style="1" customWidth="1"/>
    <col min="7" max="7" width="16.140625" style="1" customWidth="1"/>
    <col min="8" max="8" width="17.85546875" style="1" customWidth="1"/>
    <col min="9" max="9" width="16.140625" style="1" customWidth="1"/>
    <col min="10" max="10" width="6.140625" style="1" customWidth="1"/>
    <col min="11" max="11" width="15" style="1" customWidth="1"/>
    <col min="12" max="12" width="13" style="1" customWidth="1"/>
    <col min="13" max="13" width="39.42578125" style="1" customWidth="1"/>
    <col min="14" max="14" width="48.28515625" style="1" hidden="1" customWidth="1"/>
    <col min="15" max="16384" width="9.140625" style="1"/>
  </cols>
  <sheetData>
    <row r="1" spans="1:16" x14ac:dyDescent="0.2">
      <c r="A1" s="5"/>
      <c r="B1" s="5"/>
      <c r="C1" s="5"/>
      <c r="D1" s="5"/>
      <c r="E1" s="5"/>
      <c r="F1" s="5"/>
      <c r="G1" s="5"/>
      <c r="H1" s="5"/>
      <c r="I1" s="5"/>
      <c r="J1" s="5"/>
      <c r="K1" s="5"/>
      <c r="L1" s="5"/>
      <c r="M1" s="5"/>
      <c r="N1" s="5"/>
      <c r="O1" s="5"/>
      <c r="P1" s="5"/>
    </row>
    <row r="2" spans="1:16" ht="15" x14ac:dyDescent="0.25">
      <c r="A2" s="5"/>
      <c r="B2" s="89" t="s">
        <v>80</v>
      </c>
      <c r="C2" s="5"/>
      <c r="D2" s="17"/>
      <c r="E2" s="12"/>
      <c r="F2" s="5"/>
      <c r="G2" s="5"/>
      <c r="H2" s="5"/>
      <c r="I2" s="5"/>
      <c r="J2" s="12"/>
      <c r="K2" s="12"/>
      <c r="L2" s="5"/>
      <c r="M2" s="5"/>
      <c r="N2" s="5"/>
      <c r="O2" s="5"/>
      <c r="P2" s="5"/>
    </row>
    <row r="3" spans="1:16" ht="15" x14ac:dyDescent="0.25">
      <c r="A3" s="5"/>
      <c r="C3" s="12" t="s">
        <v>122</v>
      </c>
      <c r="D3" s="5"/>
      <c r="E3" s="12"/>
      <c r="F3" s="5"/>
      <c r="G3" s="5"/>
      <c r="H3" s="5"/>
      <c r="I3" s="5" t="str">
        <f>LEFT(TEXT(G8,),1)</f>
        <v/>
      </c>
      <c r="J3" s="5"/>
      <c r="K3" s="89" t="s">
        <v>121</v>
      </c>
      <c r="L3" s="5"/>
      <c r="M3" s="5"/>
      <c r="N3" s="5"/>
      <c r="O3" s="5"/>
      <c r="P3" s="5"/>
    </row>
    <row r="4" spans="1:16" x14ac:dyDescent="0.2">
      <c r="A4" s="5"/>
      <c r="B4" s="5"/>
      <c r="C4" s="5"/>
      <c r="D4" s="5"/>
      <c r="E4" s="12"/>
      <c r="F4" s="5"/>
      <c r="G4" s="5"/>
      <c r="H4" s="12"/>
      <c r="I4" s="5"/>
      <c r="J4" s="5"/>
      <c r="K4" s="12"/>
      <c r="L4" s="5"/>
      <c r="M4" s="5"/>
      <c r="N4" s="49" t="s">
        <v>54</v>
      </c>
      <c r="O4" s="5"/>
      <c r="P4" s="5"/>
    </row>
    <row r="5" spans="1:16" ht="45" x14ac:dyDescent="0.2">
      <c r="A5" s="5"/>
      <c r="B5" s="18" t="s">
        <v>0</v>
      </c>
      <c r="C5" s="13" t="s">
        <v>113</v>
      </c>
      <c r="D5" s="13" t="str">
        <f>'4. Cost Considerations'!F5</f>
        <v>Estimated 10-year total cost</v>
      </c>
      <c r="E5" s="13" t="s">
        <v>38</v>
      </c>
      <c r="F5" s="13" t="s">
        <v>101</v>
      </c>
      <c r="G5" s="13" t="s">
        <v>78</v>
      </c>
      <c r="H5" s="13" t="str">
        <f>"Desired sort order and "&amp;'4. Cost Considerations'!I7&amp;"-year total cost"</f>
        <v>Desired sort order and 10-year total cost</v>
      </c>
      <c r="I5" s="10" t="s">
        <v>39</v>
      </c>
      <c r="J5" s="5"/>
      <c r="K5" s="13" t="s">
        <v>78</v>
      </c>
      <c r="L5" s="10" t="s">
        <v>38</v>
      </c>
      <c r="M5" s="10" t="s">
        <v>101</v>
      </c>
      <c r="N5" s="13" t="s">
        <v>79</v>
      </c>
      <c r="O5" s="5"/>
      <c r="P5" s="5"/>
    </row>
    <row r="6" spans="1:16" ht="24" x14ac:dyDescent="0.2">
      <c r="A6" s="5"/>
      <c r="B6" s="54" t="s">
        <v>24</v>
      </c>
      <c r="C6" s="22" t="s">
        <v>33</v>
      </c>
      <c r="D6" s="22" t="s">
        <v>33</v>
      </c>
      <c r="E6" s="22" t="s">
        <v>33</v>
      </c>
      <c r="F6" s="22" t="s">
        <v>33</v>
      </c>
      <c r="G6" s="22" t="s">
        <v>12</v>
      </c>
      <c r="H6" s="22" t="s">
        <v>12</v>
      </c>
      <c r="I6" s="64" t="s">
        <v>26</v>
      </c>
      <c r="J6" s="5"/>
      <c r="K6" s="54" t="s">
        <v>24</v>
      </c>
      <c r="L6" s="64" t="s">
        <v>26</v>
      </c>
      <c r="M6" s="64" t="s">
        <v>26</v>
      </c>
      <c r="N6" s="54" t="s">
        <v>24</v>
      </c>
      <c r="O6" s="5"/>
      <c r="P6" s="5"/>
    </row>
    <row r="7" spans="1:16" x14ac:dyDescent="0.2">
      <c r="A7" s="5"/>
      <c r="B7" s="56">
        <v>1</v>
      </c>
      <c r="C7" s="102" t="str">
        <f>IF(ISBLANK(INDEX('2. Solution Risk Reduction'!$C$7:$C$56,MATCH(B7,'2. Solution Risk Reduction'!$B$7:$B$56,0))),"",INDEX('2. Solution Risk Reduction'!$C$7:$C$56,MATCH(B7,'2. Solution Risk Reduction'!$B$7:$B$56,0)))</f>
        <v>Friction damper</v>
      </c>
      <c r="D7" s="103">
        <f>IF(INDEX('4. Cost Considerations'!$F$7:$F$56,MATCH(B7,'4. Cost Considerations'!$B$7:$B$56,0))="","",INDEX('4. Cost Considerations'!$F$7:$F$56,MATCH(B7,'4. Cost Considerations'!$B$7:$B$56,0)))</f>
        <v>1300000</v>
      </c>
      <c r="E7" s="31" t="str">
        <f>IF(INDEX('4. Cost Considerations'!$G$7:$G$56,MATCH(B7,'4. Cost Considerations'!$B$7:$B$56,0))="","",INDEX('4. Cost Considerations'!$G$7:$G$56,MATCH(B7,'4. Cost Considerations'!$B$7:$B$56,0)))</f>
        <v>High</v>
      </c>
      <c r="F7" s="106" t="str">
        <f>IF(INDEX('5. Solution Evaluation'!$Q$7:$Q$56,MATCH(B7,'5. Solution Evaluation'!$B$7:$B$56,0))="","",INDEX('5. Solution Evaluation'!$Q$7:$Q$56,MATCH(B7,'5. Solution Evaluation'!$B$7:$B$56,0)))</f>
        <v>Low potential for benefit</v>
      </c>
      <c r="G7" s="52">
        <f t="shared" ref="G7:G38" si="0">IF(C7="","",IF(ISNA(MATCH(E7&amp;F7,$N$7:$N$22,0)),999,INDEX($K$7:$K$22,MATCH(E7&amp;F7,$N$7:$N$22,0))))</f>
        <v>16</v>
      </c>
      <c r="H7" s="52" t="str">
        <f t="shared" ref="H7:H38" si="1">IF(C7="","",IF(LEN(G7)=2,G7&amp;"_"&amp;D7,"0"&amp;G7&amp;"_"&amp;D7))</f>
        <v>16_1300000</v>
      </c>
      <c r="I7" s="122" t="s">
        <v>7</v>
      </c>
      <c r="J7" s="5"/>
      <c r="K7" s="27">
        <v>1</v>
      </c>
      <c r="L7" s="123" t="str">
        <f>'4. Cost Considerations'!$M$10</f>
        <v>Minimal</v>
      </c>
      <c r="M7" s="123" t="str">
        <f>'5. Solution Evaluation'!$T$15</f>
        <v>Very high potential for benefit</v>
      </c>
      <c r="N7" s="107" t="str">
        <f>L7&amp;M7</f>
        <v>MinimalVery high potential for benefit</v>
      </c>
      <c r="O7" s="5"/>
      <c r="P7" s="5"/>
    </row>
    <row r="8" spans="1:16" x14ac:dyDescent="0.2">
      <c r="A8" s="5"/>
      <c r="B8" s="56">
        <v>2</v>
      </c>
      <c r="C8" s="102" t="str">
        <f>IF(ISBLANK(INDEX('2. Solution Risk Reduction'!$C$7:$C$56,MATCH(B8,'2. Solution Risk Reduction'!$B$7:$B$56,0))),"",INDEX('2. Solution Risk Reduction'!$C$7:$C$56,MATCH(B8,'2. Solution Risk Reduction'!$B$7:$B$56,0)))</f>
        <v>Conductivity controller</v>
      </c>
      <c r="D8" s="103">
        <f>IF(INDEX('4. Cost Considerations'!$F$7:$F$56,MATCH(B8,'4. Cost Considerations'!$B$7:$B$56,0))="","",INDEX('4. Cost Considerations'!$F$7:$F$56,MATCH(B8,'4. Cost Considerations'!$B$7:$B$56,0)))</f>
        <v>110000</v>
      </c>
      <c r="E8" s="31" t="str">
        <f>IF(INDEX('4. Cost Considerations'!$G$7:$G$56,MATCH(B8,'4. Cost Considerations'!$B$7:$B$56,0))="","",INDEX('4. Cost Considerations'!$G$7:$G$56,MATCH(B8,'4. Cost Considerations'!$B$7:$B$56,0)))</f>
        <v>Low</v>
      </c>
      <c r="F8" s="106" t="str">
        <f>IF(INDEX('5. Solution Evaluation'!$Q$7:$Q$56,MATCH(B8,'5. Solution Evaluation'!$B$7:$B$56,0))="","",INDEX('5. Solution Evaluation'!$Q$7:$Q$56,MATCH(B8,'5. Solution Evaluation'!$B$7:$B$56,0)))</f>
        <v>Low potential for benefit</v>
      </c>
      <c r="G8" s="52">
        <f t="shared" si="0"/>
        <v>14</v>
      </c>
      <c r="H8" s="52" t="str">
        <f t="shared" si="1"/>
        <v>14_110000</v>
      </c>
      <c r="I8" s="122" t="s">
        <v>1</v>
      </c>
      <c r="J8" s="5"/>
      <c r="K8" s="27">
        <v>2</v>
      </c>
      <c r="L8" s="123" t="s">
        <v>22</v>
      </c>
      <c r="M8" s="123" t="str">
        <f>'5. Solution Evaluation'!$T$15</f>
        <v>Very high potential for benefit</v>
      </c>
      <c r="N8" s="107" t="str">
        <f t="shared" ref="N8:N22" si="2">L8&amp;M8</f>
        <v>LowVery high potential for benefit</v>
      </c>
      <c r="O8" s="5"/>
      <c r="P8" s="5"/>
    </row>
    <row r="9" spans="1:16" ht="51" x14ac:dyDescent="0.2">
      <c r="A9" s="5"/>
      <c r="B9" s="56">
        <v>3</v>
      </c>
      <c r="C9" s="102" t="str">
        <f>IF(ISBLANK(INDEX('2. Solution Risk Reduction'!$C$7:$C$56,MATCH(B9,'2. Solution Risk Reduction'!$B$7:$B$56,0))),"",INDEX('2. Solution Risk Reduction'!$C$7:$C$56,MATCH(B9,'2. Solution Risk Reduction'!$B$7:$B$56,0)))</f>
        <v>Test and exercise mission duplication capability for data processing and analysis function.  Improve process to reduce time required to initiate capability.</v>
      </c>
      <c r="D9" s="103">
        <f>IF(INDEX('4. Cost Considerations'!$F$7:$F$56,MATCH(B9,'4. Cost Considerations'!$B$7:$B$56,0))="","",INDEX('4. Cost Considerations'!$F$7:$F$56,MATCH(B9,'4. Cost Considerations'!$B$7:$B$56,0)))</f>
        <v>200000</v>
      </c>
      <c r="E9" s="31" t="str">
        <f>IF(INDEX('4. Cost Considerations'!$G$7:$G$56,MATCH(B9,'4. Cost Considerations'!$B$7:$B$56,0))="","",INDEX('4. Cost Considerations'!$G$7:$G$56,MATCH(B9,'4. Cost Considerations'!$B$7:$B$56,0)))</f>
        <v>Low</v>
      </c>
      <c r="F9" s="106" t="str">
        <f>IF(INDEX('5. Solution Evaluation'!$Q$7:$Q$56,MATCH(B9,'5. Solution Evaluation'!$B$7:$B$56,0))="","",INDEX('5. Solution Evaluation'!$Q$7:$Q$56,MATCH(B9,'5. Solution Evaluation'!$B$7:$B$56,0)))</f>
        <v>Moderate potential for benefit</v>
      </c>
      <c r="G9" s="52">
        <f t="shared" si="0"/>
        <v>10</v>
      </c>
      <c r="H9" s="52" t="str">
        <f t="shared" si="1"/>
        <v>10_200000</v>
      </c>
      <c r="I9" s="122" t="s">
        <v>1</v>
      </c>
      <c r="J9" s="5"/>
      <c r="K9" s="27">
        <v>3</v>
      </c>
      <c r="L9" s="123" t="str">
        <f>'4. Cost Considerations'!$M$8</f>
        <v>Moderate</v>
      </c>
      <c r="M9" s="123" t="str">
        <f>'5. Solution Evaluation'!$T$15</f>
        <v>Very high potential for benefit</v>
      </c>
      <c r="N9" s="107" t="str">
        <f t="shared" si="2"/>
        <v>ModerateVery high potential for benefit</v>
      </c>
      <c r="O9" s="5"/>
      <c r="P9" s="5"/>
    </row>
    <row r="10" spans="1:16" ht="38.25" x14ac:dyDescent="0.2">
      <c r="A10" s="5"/>
      <c r="B10" s="56">
        <v>4</v>
      </c>
      <c r="C10" s="102" t="str">
        <f>IF(ISBLANK(INDEX('2. Solution Risk Reduction'!$C$7:$C$56,MATCH(B10,'2. Solution Risk Reduction'!$B$7:$B$56,0))),"",INDEX('2. Solution Risk Reduction'!$C$7:$C$56,MATCH(B10,'2. Solution Risk Reduction'!$B$7:$B$56,0)))</f>
        <v>Solution set:  friction damper + conductivity controller + enhancement of mission duplication capability.</v>
      </c>
      <c r="D10" s="103">
        <f>IF(INDEX('4. Cost Considerations'!$F$7:$F$56,MATCH(B10,'4. Cost Considerations'!$B$7:$B$56,0))="","",INDEX('4. Cost Considerations'!$F$7:$F$56,MATCH(B10,'4. Cost Considerations'!$B$7:$B$56,0)))</f>
        <v>1610000</v>
      </c>
      <c r="E10" s="31" t="str">
        <f>IF(INDEX('4. Cost Considerations'!$G$7:$G$56,MATCH(B10,'4. Cost Considerations'!$B$7:$B$56,0))="","",INDEX('4. Cost Considerations'!$G$7:$G$56,MATCH(B10,'4. Cost Considerations'!$B$7:$B$56,0)))</f>
        <v>High</v>
      </c>
      <c r="F10" s="106" t="str">
        <f>IF(INDEX('5. Solution Evaluation'!$Q$7:$Q$56,MATCH(B10,'5. Solution Evaluation'!$B$7:$B$56,0))="","",INDEX('5. Solution Evaluation'!$Q$7:$Q$56,MATCH(B10,'5. Solution Evaluation'!$B$7:$B$56,0)))</f>
        <v>Moderate potential for benefit</v>
      </c>
      <c r="G10" s="52">
        <f t="shared" si="0"/>
        <v>12</v>
      </c>
      <c r="H10" s="52" t="str">
        <f t="shared" si="1"/>
        <v>12_1610000</v>
      </c>
      <c r="I10" s="122" t="s">
        <v>7</v>
      </c>
      <c r="J10" s="5"/>
      <c r="K10" s="27">
        <v>4</v>
      </c>
      <c r="L10" s="123" t="str">
        <f>'4. Cost Considerations'!$M$7</f>
        <v>High</v>
      </c>
      <c r="M10" s="123" t="str">
        <f>'5. Solution Evaluation'!$T$15</f>
        <v>Very high potential for benefit</v>
      </c>
      <c r="N10" s="107" t="str">
        <f t="shared" si="2"/>
        <v>HighVery high potential for benefit</v>
      </c>
      <c r="O10" s="5"/>
      <c r="P10" s="5"/>
    </row>
    <row r="11" spans="1:16" x14ac:dyDescent="0.2">
      <c r="A11" s="5"/>
      <c r="B11" s="56">
        <v>5</v>
      </c>
      <c r="C11" s="102" t="str">
        <f>IF(ISBLANK(INDEX('2. Solution Risk Reduction'!$C$7:$C$56,MATCH(B11,'2. Solution Risk Reduction'!$B$7:$B$56,0))),"",INDEX('2. Solution Risk Reduction'!$C$7:$C$56,MATCH(B11,'2. Solution Risk Reduction'!$B$7:$B$56,0)))</f>
        <v/>
      </c>
      <c r="D11" s="103" t="str">
        <f>IF(INDEX('4. Cost Considerations'!$F$7:$F$56,MATCH(B11,'4. Cost Considerations'!$B$7:$B$56,0))="","",INDEX('4. Cost Considerations'!$F$7:$F$56,MATCH(B11,'4. Cost Considerations'!$B$7:$B$56,0)))</f>
        <v/>
      </c>
      <c r="E11" s="31" t="str">
        <f>IF(INDEX('4. Cost Considerations'!$G$7:$G$56,MATCH(B11,'4. Cost Considerations'!$B$7:$B$56,0))="","",INDEX('4. Cost Considerations'!$G$7:$G$56,MATCH(B11,'4. Cost Considerations'!$B$7:$B$56,0)))</f>
        <v/>
      </c>
      <c r="F11" s="106" t="str">
        <f>IF(INDEX('5. Solution Evaluation'!$Q$7:$Q$56,MATCH(B11,'5. Solution Evaluation'!$B$7:$B$56,0))="","",INDEX('5. Solution Evaluation'!$Q$7:$Q$56,MATCH(B11,'5. Solution Evaluation'!$B$7:$B$56,0)))</f>
        <v/>
      </c>
      <c r="G11" s="52" t="str">
        <f t="shared" si="0"/>
        <v/>
      </c>
      <c r="H11" s="52" t="str">
        <f t="shared" si="1"/>
        <v/>
      </c>
      <c r="I11" s="122"/>
      <c r="J11" s="5"/>
      <c r="K11" s="27">
        <v>5</v>
      </c>
      <c r="L11" s="123" t="str">
        <f>'4. Cost Considerations'!$M$10</f>
        <v>Minimal</v>
      </c>
      <c r="M11" s="123" t="str">
        <f>'5. Solution Evaluation'!$T$14</f>
        <v>High potential for benefit</v>
      </c>
      <c r="N11" s="107" t="str">
        <f t="shared" si="2"/>
        <v>MinimalHigh potential for benefit</v>
      </c>
      <c r="O11" s="5"/>
      <c r="P11" s="5"/>
    </row>
    <row r="12" spans="1:16" x14ac:dyDescent="0.2">
      <c r="A12" s="5"/>
      <c r="B12" s="56">
        <v>6</v>
      </c>
      <c r="C12" s="102" t="str">
        <f>IF(ISBLANK(INDEX('2. Solution Risk Reduction'!$C$7:$C$56,MATCH(B12,'2. Solution Risk Reduction'!$B$7:$B$56,0))),"",INDEX('2. Solution Risk Reduction'!$C$7:$C$56,MATCH(B12,'2. Solution Risk Reduction'!$B$7:$B$56,0)))</f>
        <v/>
      </c>
      <c r="D12" s="103" t="str">
        <f>IF(INDEX('4. Cost Considerations'!$F$7:$F$56,MATCH(B12,'4. Cost Considerations'!$B$7:$B$56,0))="","",INDEX('4. Cost Considerations'!$F$7:$F$56,MATCH(B12,'4. Cost Considerations'!$B$7:$B$56,0)))</f>
        <v/>
      </c>
      <c r="E12" s="31" t="str">
        <f>IF(INDEX('4. Cost Considerations'!$G$7:$G$56,MATCH(B12,'4. Cost Considerations'!$B$7:$B$56,0))="","",INDEX('4. Cost Considerations'!$G$7:$G$56,MATCH(B12,'4. Cost Considerations'!$B$7:$B$56,0)))</f>
        <v/>
      </c>
      <c r="F12" s="106" t="str">
        <f>IF(INDEX('5. Solution Evaluation'!$Q$7:$Q$56,MATCH(B12,'5. Solution Evaluation'!$B$7:$B$56,0))="","",INDEX('5. Solution Evaluation'!$Q$7:$Q$56,MATCH(B12,'5. Solution Evaluation'!$B$7:$B$56,0)))</f>
        <v/>
      </c>
      <c r="G12" s="52" t="str">
        <f t="shared" si="0"/>
        <v/>
      </c>
      <c r="H12" s="52" t="str">
        <f t="shared" si="1"/>
        <v/>
      </c>
      <c r="I12" s="122"/>
      <c r="J12" s="5"/>
      <c r="K12" s="27">
        <v>6</v>
      </c>
      <c r="L12" s="123" t="s">
        <v>22</v>
      </c>
      <c r="M12" s="123" t="str">
        <f>'5. Solution Evaluation'!$T$14</f>
        <v>High potential for benefit</v>
      </c>
      <c r="N12" s="107" t="str">
        <f t="shared" si="2"/>
        <v>LowHigh potential for benefit</v>
      </c>
      <c r="O12" s="5"/>
      <c r="P12" s="5"/>
    </row>
    <row r="13" spans="1:16" x14ac:dyDescent="0.2">
      <c r="A13" s="5"/>
      <c r="B13" s="56">
        <v>7</v>
      </c>
      <c r="C13" s="102" t="str">
        <f>IF(ISBLANK(INDEX('2. Solution Risk Reduction'!$C$7:$C$56,MATCH(B13,'2. Solution Risk Reduction'!$B$7:$B$56,0))),"",INDEX('2. Solution Risk Reduction'!$C$7:$C$56,MATCH(B13,'2. Solution Risk Reduction'!$B$7:$B$56,0)))</f>
        <v/>
      </c>
      <c r="D13" s="103" t="str">
        <f>IF(INDEX('4. Cost Considerations'!$F$7:$F$56,MATCH(B13,'4. Cost Considerations'!$B$7:$B$56,0))="","",INDEX('4. Cost Considerations'!$F$7:$F$56,MATCH(B13,'4. Cost Considerations'!$B$7:$B$56,0)))</f>
        <v/>
      </c>
      <c r="E13" s="31" t="str">
        <f>IF(INDEX('4. Cost Considerations'!$G$7:$G$56,MATCH(B13,'4. Cost Considerations'!$B$7:$B$56,0))="","",INDEX('4. Cost Considerations'!$G$7:$G$56,MATCH(B13,'4. Cost Considerations'!$B$7:$B$56,0)))</f>
        <v/>
      </c>
      <c r="F13" s="106" t="str">
        <f>IF(INDEX('5. Solution Evaluation'!$Q$7:$Q$56,MATCH(B13,'5. Solution Evaluation'!$B$7:$B$56,0))="","",INDEX('5. Solution Evaluation'!$Q$7:$Q$56,MATCH(B13,'5. Solution Evaluation'!$B$7:$B$56,0)))</f>
        <v/>
      </c>
      <c r="G13" s="52" t="str">
        <f t="shared" si="0"/>
        <v/>
      </c>
      <c r="H13" s="52" t="str">
        <f t="shared" si="1"/>
        <v/>
      </c>
      <c r="I13" s="122"/>
      <c r="J13" s="5"/>
      <c r="K13" s="27">
        <v>7</v>
      </c>
      <c r="L13" s="123" t="str">
        <f>'4. Cost Considerations'!$M$8</f>
        <v>Moderate</v>
      </c>
      <c r="M13" s="123" t="str">
        <f>'5. Solution Evaluation'!$T$14</f>
        <v>High potential for benefit</v>
      </c>
      <c r="N13" s="107" t="str">
        <f t="shared" si="2"/>
        <v>ModerateHigh potential for benefit</v>
      </c>
      <c r="O13" s="5"/>
      <c r="P13" s="5"/>
    </row>
    <row r="14" spans="1:16" x14ac:dyDescent="0.2">
      <c r="A14" s="5"/>
      <c r="B14" s="56">
        <v>8</v>
      </c>
      <c r="C14" s="102" t="str">
        <f>IF(ISBLANK(INDEX('2. Solution Risk Reduction'!$C$7:$C$56,MATCH(B14,'2. Solution Risk Reduction'!$B$7:$B$56,0))),"",INDEX('2. Solution Risk Reduction'!$C$7:$C$56,MATCH(B14,'2. Solution Risk Reduction'!$B$7:$B$56,0)))</f>
        <v/>
      </c>
      <c r="D14" s="103" t="str">
        <f>IF(INDEX('4. Cost Considerations'!$F$7:$F$56,MATCH(B14,'4. Cost Considerations'!$B$7:$B$56,0))="","",INDEX('4. Cost Considerations'!$F$7:$F$56,MATCH(B14,'4. Cost Considerations'!$B$7:$B$56,0)))</f>
        <v/>
      </c>
      <c r="E14" s="31" t="str">
        <f>IF(INDEX('4. Cost Considerations'!$G$7:$G$56,MATCH(B14,'4. Cost Considerations'!$B$7:$B$56,0))="","",INDEX('4. Cost Considerations'!$G$7:$G$56,MATCH(B14,'4. Cost Considerations'!$B$7:$B$56,0)))</f>
        <v/>
      </c>
      <c r="F14" s="106" t="str">
        <f>IF(INDEX('5. Solution Evaluation'!$Q$7:$Q$56,MATCH(B14,'5. Solution Evaluation'!$B$7:$B$56,0))="","",INDEX('5. Solution Evaluation'!$Q$7:$Q$56,MATCH(B14,'5. Solution Evaluation'!$B$7:$B$56,0)))</f>
        <v/>
      </c>
      <c r="G14" s="52" t="str">
        <f t="shared" si="0"/>
        <v/>
      </c>
      <c r="H14" s="52" t="str">
        <f t="shared" si="1"/>
        <v/>
      </c>
      <c r="I14" s="122"/>
      <c r="J14" s="5"/>
      <c r="K14" s="27">
        <v>8</v>
      </c>
      <c r="L14" s="123" t="str">
        <f>'4. Cost Considerations'!$M$7</f>
        <v>High</v>
      </c>
      <c r="M14" s="123" t="str">
        <f>'5. Solution Evaluation'!$T$14</f>
        <v>High potential for benefit</v>
      </c>
      <c r="N14" s="107" t="str">
        <f t="shared" si="2"/>
        <v>HighHigh potential for benefit</v>
      </c>
      <c r="O14" s="5"/>
      <c r="P14" s="5"/>
    </row>
    <row r="15" spans="1:16" x14ac:dyDescent="0.2">
      <c r="A15" s="5"/>
      <c r="B15" s="56">
        <v>9</v>
      </c>
      <c r="C15" s="102" t="str">
        <f>IF(ISBLANK(INDEX('2. Solution Risk Reduction'!$C$7:$C$56,MATCH(B15,'2. Solution Risk Reduction'!$B$7:$B$56,0))),"",INDEX('2. Solution Risk Reduction'!$C$7:$C$56,MATCH(B15,'2. Solution Risk Reduction'!$B$7:$B$56,0)))</f>
        <v/>
      </c>
      <c r="D15" s="103" t="str">
        <f>IF(INDEX('4. Cost Considerations'!$F$7:$F$56,MATCH(B15,'4. Cost Considerations'!$B$7:$B$56,0))="","",INDEX('4. Cost Considerations'!$F$7:$F$56,MATCH(B15,'4. Cost Considerations'!$B$7:$B$56,0)))</f>
        <v/>
      </c>
      <c r="E15" s="31" t="str">
        <f>IF(INDEX('4. Cost Considerations'!$G$7:$G$56,MATCH(B15,'4. Cost Considerations'!$B$7:$B$56,0))="","",INDEX('4. Cost Considerations'!$G$7:$G$56,MATCH(B15,'4. Cost Considerations'!$B$7:$B$56,0)))</f>
        <v/>
      </c>
      <c r="F15" s="106" t="str">
        <f>IF(INDEX('5. Solution Evaluation'!$Q$7:$Q$56,MATCH(B15,'5. Solution Evaluation'!$B$7:$B$56,0))="","",INDEX('5. Solution Evaluation'!$Q$7:$Q$56,MATCH(B15,'5. Solution Evaluation'!$B$7:$B$56,0)))</f>
        <v/>
      </c>
      <c r="G15" s="52" t="str">
        <f t="shared" si="0"/>
        <v/>
      </c>
      <c r="H15" s="52" t="str">
        <f t="shared" si="1"/>
        <v/>
      </c>
      <c r="I15" s="122"/>
      <c r="J15" s="5"/>
      <c r="K15" s="27">
        <v>9</v>
      </c>
      <c r="L15" s="123" t="str">
        <f>'4. Cost Considerations'!$M$10</f>
        <v>Minimal</v>
      </c>
      <c r="M15" s="123" t="str">
        <f>'5. Solution Evaluation'!$T$13</f>
        <v>Moderate potential for benefit</v>
      </c>
      <c r="N15" s="107" t="str">
        <f t="shared" si="2"/>
        <v>MinimalModerate potential for benefit</v>
      </c>
      <c r="O15" s="5"/>
      <c r="P15" s="5"/>
    </row>
    <row r="16" spans="1:16" x14ac:dyDescent="0.2">
      <c r="A16" s="5"/>
      <c r="B16" s="56">
        <v>10</v>
      </c>
      <c r="C16" s="102" t="str">
        <f>IF(ISBLANK(INDEX('2. Solution Risk Reduction'!$C$7:$C$56,MATCH(B16,'2. Solution Risk Reduction'!$B$7:$B$56,0))),"",INDEX('2. Solution Risk Reduction'!$C$7:$C$56,MATCH(B16,'2. Solution Risk Reduction'!$B$7:$B$56,0)))</f>
        <v/>
      </c>
      <c r="D16" s="103" t="str">
        <f>IF(INDEX('4. Cost Considerations'!$F$7:$F$56,MATCH(B16,'4. Cost Considerations'!$B$7:$B$56,0))="","",INDEX('4. Cost Considerations'!$F$7:$F$56,MATCH(B16,'4. Cost Considerations'!$B$7:$B$56,0)))</f>
        <v/>
      </c>
      <c r="E16" s="31" t="str">
        <f>IF(INDEX('4. Cost Considerations'!$G$7:$G$56,MATCH(B16,'4. Cost Considerations'!$B$7:$B$56,0))="","",INDEX('4. Cost Considerations'!$G$7:$G$56,MATCH(B16,'4. Cost Considerations'!$B$7:$B$56,0)))</f>
        <v/>
      </c>
      <c r="F16" s="106" t="str">
        <f>IF(INDEX('5. Solution Evaluation'!$Q$7:$Q$56,MATCH(B16,'5. Solution Evaluation'!$B$7:$B$56,0))="","",INDEX('5. Solution Evaluation'!$Q$7:$Q$56,MATCH(B16,'5. Solution Evaluation'!$B$7:$B$56,0)))</f>
        <v/>
      </c>
      <c r="G16" s="52" t="str">
        <f t="shared" si="0"/>
        <v/>
      </c>
      <c r="H16" s="52" t="str">
        <f t="shared" si="1"/>
        <v/>
      </c>
      <c r="I16" s="122"/>
      <c r="J16" s="5"/>
      <c r="K16" s="27">
        <v>10</v>
      </c>
      <c r="L16" s="123" t="str">
        <f>'4. Cost Considerations'!$M$9</f>
        <v>Low</v>
      </c>
      <c r="M16" s="123" t="str">
        <f>'5. Solution Evaluation'!$T$13</f>
        <v>Moderate potential for benefit</v>
      </c>
      <c r="N16" s="107" t="str">
        <f t="shared" si="2"/>
        <v>LowModerate potential for benefit</v>
      </c>
      <c r="O16" s="5"/>
      <c r="P16" s="5"/>
    </row>
    <row r="17" spans="1:16" x14ac:dyDescent="0.2">
      <c r="A17" s="5"/>
      <c r="B17" s="56">
        <v>11</v>
      </c>
      <c r="C17" s="102" t="str">
        <f>IF(ISBLANK(INDEX('2. Solution Risk Reduction'!$C$7:$C$56,MATCH(B17,'2. Solution Risk Reduction'!$B$7:$B$56,0))),"",INDEX('2. Solution Risk Reduction'!$C$7:$C$56,MATCH(B17,'2. Solution Risk Reduction'!$B$7:$B$56,0)))</f>
        <v/>
      </c>
      <c r="D17" s="103" t="str">
        <f>IF(INDEX('4. Cost Considerations'!$F$7:$F$56,MATCH(B17,'4. Cost Considerations'!$B$7:$B$56,0))="","",INDEX('4. Cost Considerations'!$F$7:$F$56,MATCH(B17,'4. Cost Considerations'!$B$7:$B$56,0)))</f>
        <v/>
      </c>
      <c r="E17" s="31" t="str">
        <f>IF(INDEX('4. Cost Considerations'!$G$7:$G$56,MATCH(B17,'4. Cost Considerations'!$B$7:$B$56,0))="","",INDEX('4. Cost Considerations'!$G$7:$G$56,MATCH(B17,'4. Cost Considerations'!$B$7:$B$56,0)))</f>
        <v/>
      </c>
      <c r="F17" s="106" t="str">
        <f>IF(INDEX('5. Solution Evaluation'!$Q$7:$Q$56,MATCH(B17,'5. Solution Evaluation'!$B$7:$B$56,0))="","",INDEX('5. Solution Evaluation'!$Q$7:$Q$56,MATCH(B17,'5. Solution Evaluation'!$B$7:$B$56,0)))</f>
        <v/>
      </c>
      <c r="G17" s="52" t="str">
        <f t="shared" si="0"/>
        <v/>
      </c>
      <c r="H17" s="52" t="str">
        <f t="shared" si="1"/>
        <v/>
      </c>
      <c r="I17" s="122"/>
      <c r="J17" s="5"/>
      <c r="K17" s="27">
        <v>11</v>
      </c>
      <c r="L17" s="123" t="str">
        <f>'4. Cost Considerations'!$M$8</f>
        <v>Moderate</v>
      </c>
      <c r="M17" s="123" t="str">
        <f>'5. Solution Evaluation'!$T$13</f>
        <v>Moderate potential for benefit</v>
      </c>
      <c r="N17" s="107" t="str">
        <f t="shared" si="2"/>
        <v>ModerateModerate potential for benefit</v>
      </c>
      <c r="O17" s="5"/>
      <c r="P17" s="5"/>
    </row>
    <row r="18" spans="1:16" x14ac:dyDescent="0.2">
      <c r="A18" s="5"/>
      <c r="B18" s="56">
        <v>12</v>
      </c>
      <c r="C18" s="102" t="str">
        <f>IF(ISBLANK(INDEX('2. Solution Risk Reduction'!$C$7:$C$56,MATCH(B18,'2. Solution Risk Reduction'!$B$7:$B$56,0))),"",INDEX('2. Solution Risk Reduction'!$C$7:$C$56,MATCH(B18,'2. Solution Risk Reduction'!$B$7:$B$56,0)))</f>
        <v/>
      </c>
      <c r="D18" s="103" t="str">
        <f>IF(INDEX('4. Cost Considerations'!$F$7:$F$56,MATCH(B18,'4. Cost Considerations'!$B$7:$B$56,0))="","",INDEX('4. Cost Considerations'!$F$7:$F$56,MATCH(B18,'4. Cost Considerations'!$B$7:$B$56,0)))</f>
        <v/>
      </c>
      <c r="E18" s="31" t="str">
        <f>IF(INDEX('4. Cost Considerations'!$G$7:$G$56,MATCH(B18,'4. Cost Considerations'!$B$7:$B$56,0))="","",INDEX('4. Cost Considerations'!$G$7:$G$56,MATCH(B18,'4. Cost Considerations'!$B$7:$B$56,0)))</f>
        <v/>
      </c>
      <c r="F18" s="106" t="str">
        <f>IF(INDEX('5. Solution Evaluation'!$Q$7:$Q$56,MATCH(B18,'5. Solution Evaluation'!$B$7:$B$56,0))="","",INDEX('5. Solution Evaluation'!$Q$7:$Q$56,MATCH(B18,'5. Solution Evaluation'!$B$7:$B$56,0)))</f>
        <v/>
      </c>
      <c r="G18" s="52" t="str">
        <f t="shared" si="0"/>
        <v/>
      </c>
      <c r="H18" s="52" t="str">
        <f t="shared" si="1"/>
        <v/>
      </c>
      <c r="I18" s="122"/>
      <c r="J18" s="5"/>
      <c r="K18" s="27">
        <v>12</v>
      </c>
      <c r="L18" s="123" t="str">
        <f>'4. Cost Considerations'!$M$7</f>
        <v>High</v>
      </c>
      <c r="M18" s="123" t="str">
        <f>'5. Solution Evaluation'!$T$13</f>
        <v>Moderate potential for benefit</v>
      </c>
      <c r="N18" s="107" t="str">
        <f t="shared" si="2"/>
        <v>HighModerate potential for benefit</v>
      </c>
      <c r="O18" s="5"/>
      <c r="P18" s="5"/>
    </row>
    <row r="19" spans="1:16" x14ac:dyDescent="0.2">
      <c r="A19" s="5"/>
      <c r="B19" s="56">
        <v>13</v>
      </c>
      <c r="C19" s="102" t="str">
        <f>IF(ISBLANK(INDEX('2. Solution Risk Reduction'!$C$7:$C$56,MATCH(B19,'2. Solution Risk Reduction'!$B$7:$B$56,0))),"",INDEX('2. Solution Risk Reduction'!$C$7:$C$56,MATCH(B19,'2. Solution Risk Reduction'!$B$7:$B$56,0)))</f>
        <v/>
      </c>
      <c r="D19" s="103" t="str">
        <f>IF(INDEX('4. Cost Considerations'!$F$7:$F$56,MATCH(B19,'4. Cost Considerations'!$B$7:$B$56,0))="","",INDEX('4. Cost Considerations'!$F$7:$F$56,MATCH(B19,'4. Cost Considerations'!$B$7:$B$56,0)))</f>
        <v/>
      </c>
      <c r="E19" s="31" t="str">
        <f>IF(INDEX('4. Cost Considerations'!$G$7:$G$56,MATCH(B19,'4. Cost Considerations'!$B$7:$B$56,0))="","",INDEX('4. Cost Considerations'!$G$7:$G$56,MATCH(B19,'4. Cost Considerations'!$B$7:$B$56,0)))</f>
        <v/>
      </c>
      <c r="F19" s="106" t="str">
        <f>IF(INDEX('5. Solution Evaluation'!$Q$7:$Q$56,MATCH(B19,'5. Solution Evaluation'!$B$7:$B$56,0))="","",INDEX('5. Solution Evaluation'!$Q$7:$Q$56,MATCH(B19,'5. Solution Evaluation'!$B$7:$B$56,0)))</f>
        <v/>
      </c>
      <c r="G19" s="52" t="str">
        <f t="shared" si="0"/>
        <v/>
      </c>
      <c r="H19" s="52" t="str">
        <f t="shared" si="1"/>
        <v/>
      </c>
      <c r="I19" s="122"/>
      <c r="J19" s="5"/>
      <c r="K19" s="27">
        <v>13</v>
      </c>
      <c r="L19" s="123" t="str">
        <f>'4. Cost Considerations'!$M$10</f>
        <v>Minimal</v>
      </c>
      <c r="M19" s="123" t="str">
        <f>'5. Solution Evaluation'!$T$12</f>
        <v>Low potential for benefit</v>
      </c>
      <c r="N19" s="107" t="str">
        <f t="shared" si="2"/>
        <v>MinimalLow potential for benefit</v>
      </c>
      <c r="O19" s="5"/>
      <c r="P19" s="5"/>
    </row>
    <row r="20" spans="1:16" x14ac:dyDescent="0.2">
      <c r="A20" s="5"/>
      <c r="B20" s="56">
        <v>14</v>
      </c>
      <c r="C20" s="102" t="str">
        <f>IF(ISBLANK(INDEX('2. Solution Risk Reduction'!$C$7:$C$56,MATCH(B20,'2. Solution Risk Reduction'!$B$7:$B$56,0))),"",INDEX('2. Solution Risk Reduction'!$C$7:$C$56,MATCH(B20,'2. Solution Risk Reduction'!$B$7:$B$56,0)))</f>
        <v/>
      </c>
      <c r="D20" s="103" t="str">
        <f>IF(INDEX('4. Cost Considerations'!$F$7:$F$56,MATCH(B20,'4. Cost Considerations'!$B$7:$B$56,0))="","",INDEX('4. Cost Considerations'!$F$7:$F$56,MATCH(B20,'4. Cost Considerations'!$B$7:$B$56,0)))</f>
        <v/>
      </c>
      <c r="E20" s="31" t="str">
        <f>IF(INDEX('4. Cost Considerations'!$G$7:$G$56,MATCH(B20,'4. Cost Considerations'!$B$7:$B$56,0))="","",INDEX('4. Cost Considerations'!$G$7:$G$56,MATCH(B20,'4. Cost Considerations'!$B$7:$B$56,0)))</f>
        <v/>
      </c>
      <c r="F20" s="106" t="str">
        <f>IF(INDEX('5. Solution Evaluation'!$Q$7:$Q$56,MATCH(B20,'5. Solution Evaluation'!$B$7:$B$56,0))="","",INDEX('5. Solution Evaluation'!$Q$7:$Q$56,MATCH(B20,'5. Solution Evaluation'!$B$7:$B$56,0)))</f>
        <v/>
      </c>
      <c r="G20" s="52" t="str">
        <f t="shared" si="0"/>
        <v/>
      </c>
      <c r="H20" s="52" t="str">
        <f t="shared" si="1"/>
        <v/>
      </c>
      <c r="I20" s="122"/>
      <c r="J20" s="5"/>
      <c r="K20" s="27">
        <v>14</v>
      </c>
      <c r="L20" s="123" t="str">
        <f>'4. Cost Considerations'!$M$9</f>
        <v>Low</v>
      </c>
      <c r="M20" s="123" t="str">
        <f>'5. Solution Evaluation'!$T$12</f>
        <v>Low potential for benefit</v>
      </c>
      <c r="N20" s="107" t="str">
        <f t="shared" si="2"/>
        <v>LowLow potential for benefit</v>
      </c>
      <c r="O20" s="5"/>
      <c r="P20" s="5"/>
    </row>
    <row r="21" spans="1:16" x14ac:dyDescent="0.2">
      <c r="A21" s="5"/>
      <c r="B21" s="56">
        <v>15</v>
      </c>
      <c r="C21" s="102" t="str">
        <f>IF(ISBLANK(INDEX('2. Solution Risk Reduction'!$C$7:$C$56,MATCH(B21,'2. Solution Risk Reduction'!$B$7:$B$56,0))),"",INDEX('2. Solution Risk Reduction'!$C$7:$C$56,MATCH(B21,'2. Solution Risk Reduction'!$B$7:$B$56,0)))</f>
        <v/>
      </c>
      <c r="D21" s="103" t="str">
        <f>IF(INDEX('4. Cost Considerations'!$F$7:$F$56,MATCH(B21,'4. Cost Considerations'!$B$7:$B$56,0))="","",INDEX('4. Cost Considerations'!$F$7:$F$56,MATCH(B21,'4. Cost Considerations'!$B$7:$B$56,0)))</f>
        <v/>
      </c>
      <c r="E21" s="31" t="str">
        <f>IF(INDEX('4. Cost Considerations'!$G$7:$G$56,MATCH(B21,'4. Cost Considerations'!$B$7:$B$56,0))="","",INDEX('4. Cost Considerations'!$G$7:$G$56,MATCH(B21,'4. Cost Considerations'!$B$7:$B$56,0)))</f>
        <v/>
      </c>
      <c r="F21" s="106" t="str">
        <f>IF(INDEX('5. Solution Evaluation'!$Q$7:$Q$56,MATCH(B21,'5. Solution Evaluation'!$B$7:$B$56,0))="","",INDEX('5. Solution Evaluation'!$Q$7:$Q$56,MATCH(B21,'5. Solution Evaluation'!$B$7:$B$56,0)))</f>
        <v/>
      </c>
      <c r="G21" s="52" t="str">
        <f t="shared" si="0"/>
        <v/>
      </c>
      <c r="H21" s="52" t="str">
        <f t="shared" si="1"/>
        <v/>
      </c>
      <c r="I21" s="122"/>
      <c r="J21" s="5"/>
      <c r="K21" s="27">
        <v>15</v>
      </c>
      <c r="L21" s="123" t="str">
        <f>'4. Cost Considerations'!$M$8</f>
        <v>Moderate</v>
      </c>
      <c r="M21" s="123" t="str">
        <f>'5. Solution Evaluation'!$T$12</f>
        <v>Low potential for benefit</v>
      </c>
      <c r="N21" s="107" t="str">
        <f t="shared" si="2"/>
        <v>ModerateLow potential for benefit</v>
      </c>
      <c r="O21" s="5"/>
      <c r="P21" s="5"/>
    </row>
    <row r="22" spans="1:16" x14ac:dyDescent="0.2">
      <c r="A22" s="5"/>
      <c r="B22" s="56">
        <v>16</v>
      </c>
      <c r="C22" s="102" t="str">
        <f>IF(ISBLANK(INDEX('2. Solution Risk Reduction'!$C$7:$C$56,MATCH(B22,'2. Solution Risk Reduction'!$B$7:$B$56,0))),"",INDEX('2. Solution Risk Reduction'!$C$7:$C$56,MATCH(B22,'2. Solution Risk Reduction'!$B$7:$B$56,0)))</f>
        <v/>
      </c>
      <c r="D22" s="103" t="str">
        <f>IF(INDEX('4. Cost Considerations'!$F$7:$F$56,MATCH(B22,'4. Cost Considerations'!$B$7:$B$56,0))="","",INDEX('4. Cost Considerations'!$F$7:$F$56,MATCH(B22,'4. Cost Considerations'!$B$7:$B$56,0)))</f>
        <v/>
      </c>
      <c r="E22" s="31" t="str">
        <f>IF(INDEX('4. Cost Considerations'!$G$7:$G$56,MATCH(B22,'4. Cost Considerations'!$B$7:$B$56,0))="","",INDEX('4. Cost Considerations'!$G$7:$G$56,MATCH(B22,'4. Cost Considerations'!$B$7:$B$56,0)))</f>
        <v/>
      </c>
      <c r="F22" s="106" t="str">
        <f>IF(INDEX('5. Solution Evaluation'!$Q$7:$Q$56,MATCH(B22,'5. Solution Evaluation'!$B$7:$B$56,0))="","",INDEX('5. Solution Evaluation'!$Q$7:$Q$56,MATCH(B22,'5. Solution Evaluation'!$B$7:$B$56,0)))</f>
        <v/>
      </c>
      <c r="G22" s="52" t="str">
        <f t="shared" si="0"/>
        <v/>
      </c>
      <c r="H22" s="52" t="str">
        <f t="shared" si="1"/>
        <v/>
      </c>
      <c r="I22" s="122"/>
      <c r="J22" s="5"/>
      <c r="K22" s="27">
        <v>16</v>
      </c>
      <c r="L22" s="123" t="str">
        <f>'4. Cost Considerations'!$M$7</f>
        <v>High</v>
      </c>
      <c r="M22" s="123" t="str">
        <f>'5. Solution Evaluation'!$T$12</f>
        <v>Low potential for benefit</v>
      </c>
      <c r="N22" s="107" t="str">
        <f t="shared" si="2"/>
        <v>HighLow potential for benefit</v>
      </c>
      <c r="O22" s="5"/>
      <c r="P22" s="5"/>
    </row>
    <row r="23" spans="1:16" x14ac:dyDescent="0.2">
      <c r="A23" s="5"/>
      <c r="B23" s="56">
        <v>17</v>
      </c>
      <c r="C23" s="102" t="str">
        <f>IF(ISBLANK(INDEX('2. Solution Risk Reduction'!$C$7:$C$56,MATCH(B23,'2. Solution Risk Reduction'!$B$7:$B$56,0))),"",INDEX('2. Solution Risk Reduction'!$C$7:$C$56,MATCH(B23,'2. Solution Risk Reduction'!$B$7:$B$56,0)))</f>
        <v/>
      </c>
      <c r="D23" s="103" t="str">
        <f>IF(INDEX('4. Cost Considerations'!$F$7:$F$56,MATCH(B23,'4. Cost Considerations'!$B$7:$B$56,0))="","",INDEX('4. Cost Considerations'!$F$7:$F$56,MATCH(B23,'4. Cost Considerations'!$B$7:$B$56,0)))</f>
        <v/>
      </c>
      <c r="E23" s="31" t="str">
        <f>IF(INDEX('4. Cost Considerations'!$G$7:$G$56,MATCH(B23,'4. Cost Considerations'!$B$7:$B$56,0))="","",INDEX('4. Cost Considerations'!$G$7:$G$56,MATCH(B23,'4. Cost Considerations'!$B$7:$B$56,0)))</f>
        <v/>
      </c>
      <c r="F23" s="106" t="str">
        <f>IF(INDEX('5. Solution Evaluation'!$Q$7:$Q$56,MATCH(B23,'5. Solution Evaluation'!$B$7:$B$56,0))="","",INDEX('5. Solution Evaluation'!$Q$7:$Q$56,MATCH(B23,'5. Solution Evaluation'!$B$7:$B$56,0)))</f>
        <v/>
      </c>
      <c r="G23" s="52" t="str">
        <f t="shared" si="0"/>
        <v/>
      </c>
      <c r="H23" s="52" t="str">
        <f t="shared" si="1"/>
        <v/>
      </c>
      <c r="I23" s="122"/>
      <c r="J23" s="5"/>
      <c r="K23" s="5"/>
      <c r="L23" s="5"/>
      <c r="M23" s="5"/>
      <c r="N23" s="5"/>
      <c r="O23" s="5"/>
      <c r="P23" s="5"/>
    </row>
    <row r="24" spans="1:16" x14ac:dyDescent="0.2">
      <c r="A24" s="5"/>
      <c r="B24" s="56">
        <v>18</v>
      </c>
      <c r="C24" s="102" t="str">
        <f>IF(ISBLANK(INDEX('2. Solution Risk Reduction'!$C$7:$C$56,MATCH(B24,'2. Solution Risk Reduction'!$B$7:$B$56,0))),"",INDEX('2. Solution Risk Reduction'!$C$7:$C$56,MATCH(B24,'2. Solution Risk Reduction'!$B$7:$B$56,0)))</f>
        <v/>
      </c>
      <c r="D24" s="103" t="str">
        <f>IF(INDEX('4. Cost Considerations'!$F$7:$F$56,MATCH(B24,'4. Cost Considerations'!$B$7:$B$56,0))="","",INDEX('4. Cost Considerations'!$F$7:$F$56,MATCH(B24,'4. Cost Considerations'!$B$7:$B$56,0)))</f>
        <v/>
      </c>
      <c r="E24" s="31" t="str">
        <f>IF(INDEX('4. Cost Considerations'!$G$7:$G$56,MATCH(B24,'4. Cost Considerations'!$B$7:$B$56,0))="","",INDEX('4. Cost Considerations'!$G$7:$G$56,MATCH(B24,'4. Cost Considerations'!$B$7:$B$56,0)))</f>
        <v/>
      </c>
      <c r="F24" s="106" t="str">
        <f>IF(INDEX('5. Solution Evaluation'!$Q$7:$Q$56,MATCH(B24,'5. Solution Evaluation'!$B$7:$B$56,0))="","",INDEX('5. Solution Evaluation'!$Q$7:$Q$56,MATCH(B24,'5. Solution Evaluation'!$B$7:$B$56,0)))</f>
        <v/>
      </c>
      <c r="G24" s="52" t="str">
        <f t="shared" si="0"/>
        <v/>
      </c>
      <c r="H24" s="52" t="str">
        <f t="shared" si="1"/>
        <v/>
      </c>
      <c r="I24" s="122"/>
      <c r="J24" s="5"/>
      <c r="K24" s="5"/>
      <c r="L24" s="5"/>
      <c r="M24" s="5"/>
      <c r="N24" s="5"/>
      <c r="O24" s="5"/>
      <c r="P24" s="5"/>
    </row>
    <row r="25" spans="1:16" x14ac:dyDescent="0.2">
      <c r="A25" s="5"/>
      <c r="B25" s="56">
        <v>19</v>
      </c>
      <c r="C25" s="102" t="str">
        <f>IF(ISBLANK(INDEX('2. Solution Risk Reduction'!$C$7:$C$56,MATCH(B25,'2. Solution Risk Reduction'!$B$7:$B$56,0))),"",INDEX('2. Solution Risk Reduction'!$C$7:$C$56,MATCH(B25,'2. Solution Risk Reduction'!$B$7:$B$56,0)))</f>
        <v/>
      </c>
      <c r="D25" s="103" t="str">
        <f>IF(INDEX('4. Cost Considerations'!$F$7:$F$56,MATCH(B25,'4. Cost Considerations'!$B$7:$B$56,0))="","",INDEX('4. Cost Considerations'!$F$7:$F$56,MATCH(B25,'4. Cost Considerations'!$B$7:$B$56,0)))</f>
        <v/>
      </c>
      <c r="E25" s="31" t="str">
        <f>IF(INDEX('4. Cost Considerations'!$G$7:$G$56,MATCH(B25,'4. Cost Considerations'!$B$7:$B$56,0))="","",INDEX('4. Cost Considerations'!$G$7:$G$56,MATCH(B25,'4. Cost Considerations'!$B$7:$B$56,0)))</f>
        <v/>
      </c>
      <c r="F25" s="106" t="str">
        <f>IF(INDEX('5. Solution Evaluation'!$Q$7:$Q$56,MATCH(B25,'5. Solution Evaluation'!$B$7:$B$56,0))="","",INDEX('5. Solution Evaluation'!$Q$7:$Q$56,MATCH(B25,'5. Solution Evaluation'!$B$7:$B$56,0)))</f>
        <v/>
      </c>
      <c r="G25" s="52" t="str">
        <f t="shared" si="0"/>
        <v/>
      </c>
      <c r="H25" s="52" t="str">
        <f t="shared" si="1"/>
        <v/>
      </c>
      <c r="I25" s="122"/>
      <c r="J25" s="5"/>
      <c r="K25" s="12"/>
      <c r="L25" s="5"/>
      <c r="M25" s="5"/>
      <c r="N25" s="5"/>
      <c r="O25" s="5"/>
      <c r="P25" s="5"/>
    </row>
    <row r="26" spans="1:16" x14ac:dyDescent="0.2">
      <c r="A26" s="5"/>
      <c r="B26" s="56">
        <v>20</v>
      </c>
      <c r="C26" s="102" t="str">
        <f>IF(ISBLANK(INDEX('2. Solution Risk Reduction'!$C$7:$C$56,MATCH(B26,'2. Solution Risk Reduction'!$B$7:$B$56,0))),"",INDEX('2. Solution Risk Reduction'!$C$7:$C$56,MATCH(B26,'2. Solution Risk Reduction'!$B$7:$B$56,0)))</f>
        <v/>
      </c>
      <c r="D26" s="103" t="str">
        <f>IF(INDEX('4. Cost Considerations'!$F$7:$F$56,MATCH(B26,'4. Cost Considerations'!$B$7:$B$56,0))="","",INDEX('4. Cost Considerations'!$F$7:$F$56,MATCH(B26,'4. Cost Considerations'!$B$7:$B$56,0)))</f>
        <v/>
      </c>
      <c r="E26" s="31" t="str">
        <f>IF(INDEX('4. Cost Considerations'!$G$7:$G$56,MATCH(B26,'4. Cost Considerations'!$B$7:$B$56,0))="","",INDEX('4. Cost Considerations'!$G$7:$G$56,MATCH(B26,'4. Cost Considerations'!$B$7:$B$56,0)))</f>
        <v/>
      </c>
      <c r="F26" s="106" t="str">
        <f>IF(INDEX('5. Solution Evaluation'!$Q$7:$Q$56,MATCH(B26,'5. Solution Evaluation'!$B$7:$B$56,0))="","",INDEX('5. Solution Evaluation'!$Q$7:$Q$56,MATCH(B26,'5. Solution Evaluation'!$B$7:$B$56,0)))</f>
        <v/>
      </c>
      <c r="G26" s="52" t="str">
        <f t="shared" si="0"/>
        <v/>
      </c>
      <c r="H26" s="52" t="str">
        <f t="shared" si="1"/>
        <v/>
      </c>
      <c r="I26" s="122"/>
      <c r="J26" s="5"/>
      <c r="K26" s="5"/>
      <c r="L26" s="105"/>
      <c r="M26" s="105"/>
      <c r="N26" s="5"/>
      <c r="O26" s="5"/>
      <c r="P26" s="5"/>
    </row>
    <row r="27" spans="1:16" x14ac:dyDescent="0.2">
      <c r="A27" s="5"/>
      <c r="B27" s="56">
        <v>21</v>
      </c>
      <c r="C27" s="102" t="str">
        <f>IF(ISBLANK(INDEX('2. Solution Risk Reduction'!$C$7:$C$56,MATCH(B27,'2. Solution Risk Reduction'!$B$7:$B$56,0))),"",INDEX('2. Solution Risk Reduction'!$C$7:$C$56,MATCH(B27,'2. Solution Risk Reduction'!$B$7:$B$56,0)))</f>
        <v/>
      </c>
      <c r="D27" s="103" t="str">
        <f>IF(INDEX('4. Cost Considerations'!$F$7:$F$56,MATCH(B27,'4. Cost Considerations'!$B$7:$B$56,0))="","",INDEX('4. Cost Considerations'!$F$7:$F$56,MATCH(B27,'4. Cost Considerations'!$B$7:$B$56,0)))</f>
        <v/>
      </c>
      <c r="E27" s="31" t="str">
        <f>IF(INDEX('4. Cost Considerations'!$G$7:$G$56,MATCH(B27,'4. Cost Considerations'!$B$7:$B$56,0))="","",INDEX('4. Cost Considerations'!$G$7:$G$56,MATCH(B27,'4. Cost Considerations'!$B$7:$B$56,0)))</f>
        <v/>
      </c>
      <c r="F27" s="106" t="str">
        <f>IF(INDEX('5. Solution Evaluation'!$Q$7:$Q$56,MATCH(B27,'5. Solution Evaluation'!$B$7:$B$56,0))="","",INDEX('5. Solution Evaluation'!$Q$7:$Q$56,MATCH(B27,'5. Solution Evaluation'!$B$7:$B$56,0)))</f>
        <v/>
      </c>
      <c r="G27" s="52" t="str">
        <f t="shared" si="0"/>
        <v/>
      </c>
      <c r="H27" s="52" t="str">
        <f t="shared" si="1"/>
        <v/>
      </c>
      <c r="I27" s="122"/>
      <c r="J27" s="5"/>
      <c r="K27" s="12"/>
      <c r="L27" s="105"/>
      <c r="M27" s="105"/>
      <c r="N27" s="5"/>
      <c r="O27" s="5"/>
      <c r="P27" s="5"/>
    </row>
    <row r="28" spans="1:16" x14ac:dyDescent="0.2">
      <c r="A28" s="5"/>
      <c r="B28" s="56">
        <v>22</v>
      </c>
      <c r="C28" s="102" t="str">
        <f>IF(ISBLANK(INDEX('2. Solution Risk Reduction'!$C$7:$C$56,MATCH(B28,'2. Solution Risk Reduction'!$B$7:$B$56,0))),"",INDEX('2. Solution Risk Reduction'!$C$7:$C$56,MATCH(B28,'2. Solution Risk Reduction'!$B$7:$B$56,0)))</f>
        <v/>
      </c>
      <c r="D28" s="103" t="str">
        <f>IF(INDEX('4. Cost Considerations'!$F$7:$F$56,MATCH(B28,'4. Cost Considerations'!$B$7:$B$56,0))="","",INDEX('4. Cost Considerations'!$F$7:$F$56,MATCH(B28,'4. Cost Considerations'!$B$7:$B$56,0)))</f>
        <v/>
      </c>
      <c r="E28" s="31" t="str">
        <f>IF(INDEX('4. Cost Considerations'!$G$7:$G$56,MATCH(B28,'4. Cost Considerations'!$B$7:$B$56,0))="","",INDEX('4. Cost Considerations'!$G$7:$G$56,MATCH(B28,'4. Cost Considerations'!$B$7:$B$56,0)))</f>
        <v/>
      </c>
      <c r="F28" s="106" t="str">
        <f>IF(INDEX('5. Solution Evaluation'!$Q$7:$Q$56,MATCH(B28,'5. Solution Evaluation'!$B$7:$B$56,0))="","",INDEX('5. Solution Evaluation'!$Q$7:$Q$56,MATCH(B28,'5. Solution Evaluation'!$B$7:$B$56,0)))</f>
        <v/>
      </c>
      <c r="G28" s="52" t="str">
        <f t="shared" si="0"/>
        <v/>
      </c>
      <c r="H28" s="52" t="str">
        <f t="shared" si="1"/>
        <v/>
      </c>
      <c r="I28" s="122"/>
      <c r="J28" s="5"/>
      <c r="K28" s="12"/>
      <c r="L28" s="105"/>
      <c r="M28" s="105"/>
      <c r="N28" s="5"/>
      <c r="O28" s="5"/>
      <c r="P28" s="5"/>
    </row>
    <row r="29" spans="1:16" x14ac:dyDescent="0.2">
      <c r="A29" s="5"/>
      <c r="B29" s="56">
        <v>23</v>
      </c>
      <c r="C29" s="102" t="str">
        <f>IF(ISBLANK(INDEX('2. Solution Risk Reduction'!$C$7:$C$56,MATCH(B29,'2. Solution Risk Reduction'!$B$7:$B$56,0))),"",INDEX('2. Solution Risk Reduction'!$C$7:$C$56,MATCH(B29,'2. Solution Risk Reduction'!$B$7:$B$56,0)))</f>
        <v/>
      </c>
      <c r="D29" s="103" t="str">
        <f>IF(INDEX('4. Cost Considerations'!$F$7:$F$56,MATCH(B29,'4. Cost Considerations'!$B$7:$B$56,0))="","",INDEX('4. Cost Considerations'!$F$7:$F$56,MATCH(B29,'4. Cost Considerations'!$B$7:$B$56,0)))</f>
        <v/>
      </c>
      <c r="E29" s="31" t="str">
        <f>IF(INDEX('4. Cost Considerations'!$G$7:$G$56,MATCH(B29,'4. Cost Considerations'!$B$7:$B$56,0))="","",INDEX('4. Cost Considerations'!$G$7:$G$56,MATCH(B29,'4. Cost Considerations'!$B$7:$B$56,0)))</f>
        <v/>
      </c>
      <c r="F29" s="106" t="str">
        <f>IF(INDEX('5. Solution Evaluation'!$Q$7:$Q$56,MATCH(B29,'5. Solution Evaluation'!$B$7:$B$56,0))="","",INDEX('5. Solution Evaluation'!$Q$7:$Q$56,MATCH(B29,'5. Solution Evaluation'!$B$7:$B$56,0)))</f>
        <v/>
      </c>
      <c r="G29" s="52" t="str">
        <f t="shared" si="0"/>
        <v/>
      </c>
      <c r="H29" s="52" t="str">
        <f t="shared" si="1"/>
        <v/>
      </c>
      <c r="I29" s="122"/>
      <c r="J29" s="5"/>
      <c r="K29" s="12"/>
      <c r="L29" s="105"/>
      <c r="M29" s="105"/>
      <c r="N29" s="5"/>
      <c r="O29" s="5"/>
      <c r="P29" s="5"/>
    </row>
    <row r="30" spans="1:16" x14ac:dyDescent="0.2">
      <c r="A30" s="5"/>
      <c r="B30" s="56">
        <v>24</v>
      </c>
      <c r="C30" s="102" t="str">
        <f>IF(ISBLANK(INDEX('2. Solution Risk Reduction'!$C$7:$C$56,MATCH(B30,'2. Solution Risk Reduction'!$B$7:$B$56,0))),"",INDEX('2. Solution Risk Reduction'!$C$7:$C$56,MATCH(B30,'2. Solution Risk Reduction'!$B$7:$B$56,0)))</f>
        <v/>
      </c>
      <c r="D30" s="103" t="str">
        <f>IF(INDEX('4. Cost Considerations'!$F$7:$F$56,MATCH(B30,'4. Cost Considerations'!$B$7:$B$56,0))="","",INDEX('4. Cost Considerations'!$F$7:$F$56,MATCH(B30,'4. Cost Considerations'!$B$7:$B$56,0)))</f>
        <v/>
      </c>
      <c r="E30" s="31" t="str">
        <f>IF(INDEX('4. Cost Considerations'!$G$7:$G$56,MATCH(B30,'4. Cost Considerations'!$B$7:$B$56,0))="","",INDEX('4. Cost Considerations'!$G$7:$G$56,MATCH(B30,'4. Cost Considerations'!$B$7:$B$56,0)))</f>
        <v/>
      </c>
      <c r="F30" s="106" t="str">
        <f>IF(INDEX('5. Solution Evaluation'!$Q$7:$Q$56,MATCH(B30,'5. Solution Evaluation'!$B$7:$B$56,0))="","",INDEX('5. Solution Evaluation'!$Q$7:$Q$56,MATCH(B30,'5. Solution Evaluation'!$B$7:$B$56,0)))</f>
        <v/>
      </c>
      <c r="G30" s="52" t="str">
        <f t="shared" si="0"/>
        <v/>
      </c>
      <c r="H30" s="52" t="str">
        <f t="shared" si="1"/>
        <v/>
      </c>
      <c r="I30" s="122"/>
      <c r="J30" s="5"/>
      <c r="K30" s="5"/>
      <c r="L30" s="9"/>
      <c r="M30" s="9"/>
      <c r="N30" s="5"/>
      <c r="O30" s="5"/>
      <c r="P30" s="5"/>
    </row>
    <row r="31" spans="1:16" x14ac:dyDescent="0.2">
      <c r="A31" s="5"/>
      <c r="B31" s="56">
        <v>25</v>
      </c>
      <c r="C31" s="102" t="str">
        <f>IF(ISBLANK(INDEX('2. Solution Risk Reduction'!$C$7:$C$56,MATCH(B31,'2. Solution Risk Reduction'!$B$7:$B$56,0))),"",INDEX('2. Solution Risk Reduction'!$C$7:$C$56,MATCH(B31,'2. Solution Risk Reduction'!$B$7:$B$56,0)))</f>
        <v/>
      </c>
      <c r="D31" s="103" t="str">
        <f>IF(INDEX('4. Cost Considerations'!$F$7:$F$56,MATCH(B31,'4. Cost Considerations'!$B$7:$B$56,0))="","",INDEX('4. Cost Considerations'!$F$7:$F$56,MATCH(B31,'4. Cost Considerations'!$B$7:$B$56,0)))</f>
        <v/>
      </c>
      <c r="E31" s="31" t="str">
        <f>IF(INDEX('4. Cost Considerations'!$G$7:$G$56,MATCH(B31,'4. Cost Considerations'!$B$7:$B$56,0))="","",INDEX('4. Cost Considerations'!$G$7:$G$56,MATCH(B31,'4. Cost Considerations'!$B$7:$B$56,0)))</f>
        <v/>
      </c>
      <c r="F31" s="106" t="str">
        <f>IF(INDEX('5. Solution Evaluation'!$Q$7:$Q$56,MATCH(B31,'5. Solution Evaluation'!$B$7:$B$56,0))="","",INDEX('5. Solution Evaluation'!$Q$7:$Q$56,MATCH(B31,'5. Solution Evaluation'!$B$7:$B$56,0)))</f>
        <v/>
      </c>
      <c r="G31" s="52" t="str">
        <f t="shared" si="0"/>
        <v/>
      </c>
      <c r="H31" s="52" t="str">
        <f t="shared" si="1"/>
        <v/>
      </c>
      <c r="I31" s="122"/>
      <c r="J31" s="5"/>
      <c r="K31" s="5"/>
      <c r="L31" s="9"/>
      <c r="M31" s="9"/>
      <c r="N31" s="5"/>
      <c r="O31" s="5"/>
      <c r="P31" s="5"/>
    </row>
    <row r="32" spans="1:16" x14ac:dyDescent="0.2">
      <c r="A32" s="5"/>
      <c r="B32" s="56">
        <v>26</v>
      </c>
      <c r="C32" s="102" t="str">
        <f>IF(ISBLANK(INDEX('2. Solution Risk Reduction'!$C$7:$C$56,MATCH(B32,'2. Solution Risk Reduction'!$B$7:$B$56,0))),"",INDEX('2. Solution Risk Reduction'!$C$7:$C$56,MATCH(B32,'2. Solution Risk Reduction'!$B$7:$B$56,0)))</f>
        <v/>
      </c>
      <c r="D32" s="103" t="str">
        <f>IF(INDEX('4. Cost Considerations'!$F$7:$F$56,MATCH(B32,'4. Cost Considerations'!$B$7:$B$56,0))="","",INDEX('4. Cost Considerations'!$F$7:$F$56,MATCH(B32,'4. Cost Considerations'!$B$7:$B$56,0)))</f>
        <v/>
      </c>
      <c r="E32" s="31" t="str">
        <f>IF(INDEX('4. Cost Considerations'!$G$7:$G$56,MATCH(B32,'4. Cost Considerations'!$B$7:$B$56,0))="","",INDEX('4. Cost Considerations'!$G$7:$G$56,MATCH(B32,'4. Cost Considerations'!$B$7:$B$56,0)))</f>
        <v/>
      </c>
      <c r="F32" s="106" t="str">
        <f>IF(INDEX('5. Solution Evaluation'!$Q$7:$Q$56,MATCH(B32,'5. Solution Evaluation'!$B$7:$B$56,0))="","",INDEX('5. Solution Evaluation'!$Q$7:$Q$56,MATCH(B32,'5. Solution Evaluation'!$B$7:$B$56,0)))</f>
        <v/>
      </c>
      <c r="G32" s="52" t="str">
        <f t="shared" si="0"/>
        <v/>
      </c>
      <c r="H32" s="52" t="str">
        <f t="shared" si="1"/>
        <v/>
      </c>
      <c r="I32" s="122"/>
      <c r="J32" s="5"/>
      <c r="K32" s="5"/>
      <c r="L32" s="105"/>
      <c r="M32" s="105"/>
      <c r="N32" s="5"/>
      <c r="O32" s="5"/>
      <c r="P32" s="5"/>
    </row>
    <row r="33" spans="1:16" x14ac:dyDescent="0.2">
      <c r="A33" s="5"/>
      <c r="B33" s="56">
        <v>27</v>
      </c>
      <c r="C33" s="102" t="str">
        <f>IF(ISBLANK(INDEX('2. Solution Risk Reduction'!$C$7:$C$56,MATCH(B33,'2. Solution Risk Reduction'!$B$7:$B$56,0))),"",INDEX('2. Solution Risk Reduction'!$C$7:$C$56,MATCH(B33,'2. Solution Risk Reduction'!$B$7:$B$56,0)))</f>
        <v/>
      </c>
      <c r="D33" s="103" t="str">
        <f>IF(INDEX('4. Cost Considerations'!$F$7:$F$56,MATCH(B33,'4. Cost Considerations'!$B$7:$B$56,0))="","",INDEX('4. Cost Considerations'!$F$7:$F$56,MATCH(B33,'4. Cost Considerations'!$B$7:$B$56,0)))</f>
        <v/>
      </c>
      <c r="E33" s="31" t="str">
        <f>IF(INDEX('4. Cost Considerations'!$G$7:$G$56,MATCH(B33,'4. Cost Considerations'!$B$7:$B$56,0))="","",INDEX('4. Cost Considerations'!$G$7:$G$56,MATCH(B33,'4. Cost Considerations'!$B$7:$B$56,0)))</f>
        <v/>
      </c>
      <c r="F33" s="106" t="str">
        <f>IF(INDEX('5. Solution Evaluation'!$Q$7:$Q$56,MATCH(B33,'5. Solution Evaluation'!$B$7:$B$56,0))="","",INDEX('5. Solution Evaluation'!$Q$7:$Q$56,MATCH(B33,'5. Solution Evaluation'!$B$7:$B$56,0)))</f>
        <v/>
      </c>
      <c r="G33" s="52" t="str">
        <f t="shared" si="0"/>
        <v/>
      </c>
      <c r="H33" s="52" t="str">
        <f t="shared" si="1"/>
        <v/>
      </c>
      <c r="I33" s="122"/>
      <c r="J33" s="5"/>
      <c r="K33" s="5"/>
      <c r="L33" s="105"/>
      <c r="M33" s="105"/>
      <c r="N33" s="5"/>
      <c r="O33" s="5"/>
      <c r="P33" s="5"/>
    </row>
    <row r="34" spans="1:16" x14ac:dyDescent="0.2">
      <c r="A34" s="5"/>
      <c r="B34" s="56">
        <v>28</v>
      </c>
      <c r="C34" s="102" t="str">
        <f>IF(ISBLANK(INDEX('2. Solution Risk Reduction'!$C$7:$C$56,MATCH(B34,'2. Solution Risk Reduction'!$B$7:$B$56,0))),"",INDEX('2. Solution Risk Reduction'!$C$7:$C$56,MATCH(B34,'2. Solution Risk Reduction'!$B$7:$B$56,0)))</f>
        <v/>
      </c>
      <c r="D34" s="103" t="str">
        <f>IF(INDEX('4. Cost Considerations'!$F$7:$F$56,MATCH(B34,'4. Cost Considerations'!$B$7:$B$56,0))="","",INDEX('4. Cost Considerations'!$F$7:$F$56,MATCH(B34,'4. Cost Considerations'!$B$7:$B$56,0)))</f>
        <v/>
      </c>
      <c r="E34" s="31" t="str">
        <f>IF(INDEX('4. Cost Considerations'!$G$7:$G$56,MATCH(B34,'4. Cost Considerations'!$B$7:$B$56,0))="","",INDEX('4. Cost Considerations'!$G$7:$G$56,MATCH(B34,'4. Cost Considerations'!$B$7:$B$56,0)))</f>
        <v/>
      </c>
      <c r="F34" s="106" t="str">
        <f>IF(INDEX('5. Solution Evaluation'!$Q$7:$Q$56,MATCH(B34,'5. Solution Evaluation'!$B$7:$B$56,0))="","",INDEX('5. Solution Evaluation'!$Q$7:$Q$56,MATCH(B34,'5. Solution Evaluation'!$B$7:$B$56,0)))</f>
        <v/>
      </c>
      <c r="G34" s="52" t="str">
        <f t="shared" si="0"/>
        <v/>
      </c>
      <c r="H34" s="52" t="str">
        <f t="shared" si="1"/>
        <v/>
      </c>
      <c r="I34" s="122"/>
      <c r="J34" s="5"/>
      <c r="K34" s="5"/>
      <c r="L34" s="105"/>
      <c r="M34" s="105"/>
      <c r="N34" s="5"/>
      <c r="O34" s="5"/>
      <c r="P34" s="5"/>
    </row>
    <row r="35" spans="1:16" x14ac:dyDescent="0.2">
      <c r="A35" s="5"/>
      <c r="B35" s="56">
        <v>29</v>
      </c>
      <c r="C35" s="102" t="str">
        <f>IF(ISBLANK(INDEX('2. Solution Risk Reduction'!$C$7:$C$56,MATCH(B35,'2. Solution Risk Reduction'!$B$7:$B$56,0))),"",INDEX('2. Solution Risk Reduction'!$C$7:$C$56,MATCH(B35,'2. Solution Risk Reduction'!$B$7:$B$56,0)))</f>
        <v/>
      </c>
      <c r="D35" s="103" t="str">
        <f>IF(INDEX('4. Cost Considerations'!$F$7:$F$56,MATCH(B35,'4. Cost Considerations'!$B$7:$B$56,0))="","",INDEX('4. Cost Considerations'!$F$7:$F$56,MATCH(B35,'4. Cost Considerations'!$B$7:$B$56,0)))</f>
        <v/>
      </c>
      <c r="E35" s="31" t="str">
        <f>IF(INDEX('4. Cost Considerations'!$G$7:$G$56,MATCH(B35,'4. Cost Considerations'!$B$7:$B$56,0))="","",INDEX('4. Cost Considerations'!$G$7:$G$56,MATCH(B35,'4. Cost Considerations'!$B$7:$B$56,0)))</f>
        <v/>
      </c>
      <c r="F35" s="106" t="str">
        <f>IF(INDEX('5. Solution Evaluation'!$Q$7:$Q$56,MATCH(B35,'5. Solution Evaluation'!$B$7:$B$56,0))="","",INDEX('5. Solution Evaluation'!$Q$7:$Q$56,MATCH(B35,'5. Solution Evaluation'!$B$7:$B$56,0)))</f>
        <v/>
      </c>
      <c r="G35" s="52" t="str">
        <f t="shared" si="0"/>
        <v/>
      </c>
      <c r="H35" s="52" t="str">
        <f t="shared" si="1"/>
        <v/>
      </c>
      <c r="I35" s="122"/>
      <c r="J35" s="5"/>
      <c r="K35" s="5"/>
      <c r="L35" s="105"/>
      <c r="M35" s="105"/>
      <c r="N35" s="5"/>
      <c r="O35" s="5"/>
      <c r="P35" s="5"/>
    </row>
    <row r="36" spans="1:16" x14ac:dyDescent="0.2">
      <c r="A36" s="5"/>
      <c r="B36" s="56">
        <v>30</v>
      </c>
      <c r="C36" s="102" t="str">
        <f>IF(ISBLANK(INDEX('2. Solution Risk Reduction'!$C$7:$C$56,MATCH(B36,'2. Solution Risk Reduction'!$B$7:$B$56,0))),"",INDEX('2. Solution Risk Reduction'!$C$7:$C$56,MATCH(B36,'2. Solution Risk Reduction'!$B$7:$B$56,0)))</f>
        <v/>
      </c>
      <c r="D36" s="103" t="str">
        <f>IF(INDEX('4. Cost Considerations'!$F$7:$F$56,MATCH(B36,'4. Cost Considerations'!$B$7:$B$56,0))="","",INDEX('4. Cost Considerations'!$F$7:$F$56,MATCH(B36,'4. Cost Considerations'!$B$7:$B$56,0)))</f>
        <v/>
      </c>
      <c r="E36" s="31" t="str">
        <f>IF(INDEX('4. Cost Considerations'!$G$7:$G$56,MATCH(B36,'4. Cost Considerations'!$B$7:$B$56,0))="","",INDEX('4. Cost Considerations'!$G$7:$G$56,MATCH(B36,'4. Cost Considerations'!$B$7:$B$56,0)))</f>
        <v/>
      </c>
      <c r="F36" s="106" t="str">
        <f>IF(INDEX('5. Solution Evaluation'!$Q$7:$Q$56,MATCH(B36,'5. Solution Evaluation'!$B$7:$B$56,0))="","",INDEX('5. Solution Evaluation'!$Q$7:$Q$56,MATCH(B36,'5. Solution Evaluation'!$B$7:$B$56,0)))</f>
        <v/>
      </c>
      <c r="G36" s="52" t="str">
        <f t="shared" si="0"/>
        <v/>
      </c>
      <c r="H36" s="52" t="str">
        <f t="shared" si="1"/>
        <v/>
      </c>
      <c r="I36" s="122"/>
      <c r="J36" s="5"/>
      <c r="K36" s="5"/>
      <c r="L36" s="5"/>
      <c r="M36" s="5"/>
      <c r="N36" s="5"/>
      <c r="O36" s="5"/>
      <c r="P36" s="5"/>
    </row>
    <row r="37" spans="1:16" x14ac:dyDescent="0.2">
      <c r="A37" s="5"/>
      <c r="B37" s="56">
        <v>31</v>
      </c>
      <c r="C37" s="102" t="str">
        <f>IF(ISBLANK(INDEX('2. Solution Risk Reduction'!$C$7:$C$56,MATCH(B37,'2. Solution Risk Reduction'!$B$7:$B$56,0))),"",INDEX('2. Solution Risk Reduction'!$C$7:$C$56,MATCH(B37,'2. Solution Risk Reduction'!$B$7:$B$56,0)))</f>
        <v/>
      </c>
      <c r="D37" s="103" t="str">
        <f>IF(INDEX('4. Cost Considerations'!$F$7:$F$56,MATCH(B37,'4. Cost Considerations'!$B$7:$B$56,0))="","",INDEX('4. Cost Considerations'!$F$7:$F$56,MATCH(B37,'4. Cost Considerations'!$B$7:$B$56,0)))</f>
        <v/>
      </c>
      <c r="E37" s="31" t="str">
        <f>IF(INDEX('4. Cost Considerations'!$G$7:$G$56,MATCH(B37,'4. Cost Considerations'!$B$7:$B$56,0))="","",INDEX('4. Cost Considerations'!$G$7:$G$56,MATCH(B37,'4. Cost Considerations'!$B$7:$B$56,0)))</f>
        <v/>
      </c>
      <c r="F37" s="106" t="str">
        <f>IF(INDEX('5. Solution Evaluation'!$Q$7:$Q$56,MATCH(B37,'5. Solution Evaluation'!$B$7:$B$56,0))="","",INDEX('5. Solution Evaluation'!$Q$7:$Q$56,MATCH(B37,'5. Solution Evaluation'!$B$7:$B$56,0)))</f>
        <v/>
      </c>
      <c r="G37" s="52" t="str">
        <f t="shared" si="0"/>
        <v/>
      </c>
      <c r="H37" s="52" t="str">
        <f t="shared" si="1"/>
        <v/>
      </c>
      <c r="I37" s="122"/>
      <c r="J37" s="5"/>
      <c r="K37" s="5"/>
      <c r="L37" s="5"/>
      <c r="M37" s="5"/>
      <c r="N37" s="5"/>
      <c r="O37" s="5"/>
      <c r="P37" s="5"/>
    </row>
    <row r="38" spans="1:16" x14ac:dyDescent="0.2">
      <c r="A38" s="5"/>
      <c r="B38" s="56">
        <v>32</v>
      </c>
      <c r="C38" s="102" t="str">
        <f>IF(ISBLANK(INDEX('2. Solution Risk Reduction'!$C$7:$C$56,MATCH(B38,'2. Solution Risk Reduction'!$B$7:$B$56,0))),"",INDEX('2. Solution Risk Reduction'!$C$7:$C$56,MATCH(B38,'2. Solution Risk Reduction'!$B$7:$B$56,0)))</f>
        <v/>
      </c>
      <c r="D38" s="103" t="str">
        <f>IF(INDEX('4. Cost Considerations'!$F$7:$F$56,MATCH(B38,'4. Cost Considerations'!$B$7:$B$56,0))="","",INDEX('4. Cost Considerations'!$F$7:$F$56,MATCH(B38,'4. Cost Considerations'!$B$7:$B$56,0)))</f>
        <v/>
      </c>
      <c r="E38" s="31" t="str">
        <f>IF(INDEX('4. Cost Considerations'!$G$7:$G$56,MATCH(B38,'4. Cost Considerations'!$B$7:$B$56,0))="","",INDEX('4. Cost Considerations'!$G$7:$G$56,MATCH(B38,'4. Cost Considerations'!$B$7:$B$56,0)))</f>
        <v/>
      </c>
      <c r="F38" s="106" t="str">
        <f>IF(INDEX('5. Solution Evaluation'!$Q$7:$Q$56,MATCH(B38,'5. Solution Evaluation'!$B$7:$B$56,0))="","",INDEX('5. Solution Evaluation'!$Q$7:$Q$56,MATCH(B38,'5. Solution Evaluation'!$B$7:$B$56,0)))</f>
        <v/>
      </c>
      <c r="G38" s="52" t="str">
        <f t="shared" si="0"/>
        <v/>
      </c>
      <c r="H38" s="52" t="str">
        <f t="shared" si="1"/>
        <v/>
      </c>
      <c r="I38" s="122"/>
      <c r="J38" s="5"/>
      <c r="K38" s="5"/>
      <c r="L38" s="5"/>
      <c r="M38" s="5"/>
      <c r="N38" s="5"/>
      <c r="O38" s="5"/>
      <c r="P38" s="5"/>
    </row>
    <row r="39" spans="1:16" x14ac:dyDescent="0.2">
      <c r="A39" s="5"/>
      <c r="B39" s="56">
        <v>33</v>
      </c>
      <c r="C39" s="102" t="str">
        <f>IF(ISBLANK(INDEX('2. Solution Risk Reduction'!$C$7:$C$56,MATCH(B39,'2. Solution Risk Reduction'!$B$7:$B$56,0))),"",INDEX('2. Solution Risk Reduction'!$C$7:$C$56,MATCH(B39,'2. Solution Risk Reduction'!$B$7:$B$56,0)))</f>
        <v/>
      </c>
      <c r="D39" s="103" t="str">
        <f>IF(INDEX('4. Cost Considerations'!$F$7:$F$56,MATCH(B39,'4. Cost Considerations'!$B$7:$B$56,0))="","",INDEX('4. Cost Considerations'!$F$7:$F$56,MATCH(B39,'4. Cost Considerations'!$B$7:$B$56,0)))</f>
        <v/>
      </c>
      <c r="E39" s="31" t="str">
        <f>IF(INDEX('4. Cost Considerations'!$G$7:$G$56,MATCH(B39,'4. Cost Considerations'!$B$7:$B$56,0))="","",INDEX('4. Cost Considerations'!$G$7:$G$56,MATCH(B39,'4. Cost Considerations'!$B$7:$B$56,0)))</f>
        <v/>
      </c>
      <c r="F39" s="106" t="str">
        <f>IF(INDEX('5. Solution Evaluation'!$Q$7:$Q$56,MATCH(B39,'5. Solution Evaluation'!$B$7:$B$56,0))="","",INDEX('5. Solution Evaluation'!$Q$7:$Q$56,MATCH(B39,'5. Solution Evaluation'!$B$7:$B$56,0)))</f>
        <v/>
      </c>
      <c r="G39" s="52" t="str">
        <f t="shared" ref="G39:G56" si="3">IF(C39="","",IF(ISNA(MATCH(E39&amp;F39,$N$7:$N$22,0)),999,INDEX($K$7:$K$22,MATCH(E39&amp;F39,$N$7:$N$22,0))))</f>
        <v/>
      </c>
      <c r="H39" s="52" t="str">
        <f t="shared" ref="H39:H56" si="4">IF(C39="","",IF(LEN(G39)=2,G39&amp;"_"&amp;D39,"0"&amp;G39&amp;"_"&amp;D39))</f>
        <v/>
      </c>
      <c r="I39" s="122"/>
      <c r="J39" s="5"/>
      <c r="K39" s="5"/>
      <c r="L39" s="5"/>
      <c r="M39" s="5"/>
      <c r="N39" s="5"/>
      <c r="O39" s="5"/>
      <c r="P39" s="5"/>
    </row>
    <row r="40" spans="1:16" x14ac:dyDescent="0.2">
      <c r="A40" s="5"/>
      <c r="B40" s="56">
        <v>34</v>
      </c>
      <c r="C40" s="102" t="str">
        <f>IF(ISBLANK(INDEX('2. Solution Risk Reduction'!$C$7:$C$56,MATCH(B40,'2. Solution Risk Reduction'!$B$7:$B$56,0))),"",INDEX('2. Solution Risk Reduction'!$C$7:$C$56,MATCH(B40,'2. Solution Risk Reduction'!$B$7:$B$56,0)))</f>
        <v/>
      </c>
      <c r="D40" s="103" t="str">
        <f>IF(INDEX('4. Cost Considerations'!$F$7:$F$56,MATCH(B40,'4. Cost Considerations'!$B$7:$B$56,0))="","",INDEX('4. Cost Considerations'!$F$7:$F$56,MATCH(B40,'4. Cost Considerations'!$B$7:$B$56,0)))</f>
        <v/>
      </c>
      <c r="E40" s="31" t="str">
        <f>IF(INDEX('4. Cost Considerations'!$G$7:$G$56,MATCH(B40,'4. Cost Considerations'!$B$7:$B$56,0))="","",INDEX('4. Cost Considerations'!$G$7:$G$56,MATCH(B40,'4. Cost Considerations'!$B$7:$B$56,0)))</f>
        <v/>
      </c>
      <c r="F40" s="106" t="str">
        <f>IF(INDEX('5. Solution Evaluation'!$Q$7:$Q$56,MATCH(B40,'5. Solution Evaluation'!$B$7:$B$56,0))="","",INDEX('5. Solution Evaluation'!$Q$7:$Q$56,MATCH(B40,'5. Solution Evaluation'!$B$7:$B$56,0)))</f>
        <v/>
      </c>
      <c r="G40" s="52" t="str">
        <f t="shared" si="3"/>
        <v/>
      </c>
      <c r="H40" s="52" t="str">
        <f t="shared" si="4"/>
        <v/>
      </c>
      <c r="I40" s="122"/>
      <c r="J40" s="5"/>
      <c r="K40" s="5"/>
      <c r="L40" s="5"/>
      <c r="M40" s="5"/>
      <c r="N40" s="5"/>
      <c r="O40" s="5"/>
      <c r="P40" s="5"/>
    </row>
    <row r="41" spans="1:16" x14ac:dyDescent="0.2">
      <c r="A41" s="5"/>
      <c r="B41" s="56">
        <v>35</v>
      </c>
      <c r="C41" s="102" t="str">
        <f>IF(ISBLANK(INDEX('2. Solution Risk Reduction'!$C$7:$C$56,MATCH(B41,'2. Solution Risk Reduction'!$B$7:$B$56,0))),"",INDEX('2. Solution Risk Reduction'!$C$7:$C$56,MATCH(B41,'2. Solution Risk Reduction'!$B$7:$B$56,0)))</f>
        <v/>
      </c>
      <c r="D41" s="103" t="str">
        <f>IF(INDEX('4. Cost Considerations'!$F$7:$F$56,MATCH(B41,'4. Cost Considerations'!$B$7:$B$56,0))="","",INDEX('4. Cost Considerations'!$F$7:$F$56,MATCH(B41,'4. Cost Considerations'!$B$7:$B$56,0)))</f>
        <v/>
      </c>
      <c r="E41" s="31" t="str">
        <f>IF(INDEX('4. Cost Considerations'!$G$7:$G$56,MATCH(B41,'4. Cost Considerations'!$B$7:$B$56,0))="","",INDEX('4. Cost Considerations'!$G$7:$G$56,MATCH(B41,'4. Cost Considerations'!$B$7:$B$56,0)))</f>
        <v/>
      </c>
      <c r="F41" s="106" t="str">
        <f>IF(INDEX('5. Solution Evaluation'!$Q$7:$Q$56,MATCH(B41,'5. Solution Evaluation'!$B$7:$B$56,0))="","",INDEX('5. Solution Evaluation'!$Q$7:$Q$56,MATCH(B41,'5. Solution Evaluation'!$B$7:$B$56,0)))</f>
        <v/>
      </c>
      <c r="G41" s="52" t="str">
        <f t="shared" si="3"/>
        <v/>
      </c>
      <c r="H41" s="52" t="str">
        <f t="shared" si="4"/>
        <v/>
      </c>
      <c r="I41" s="122"/>
      <c r="J41" s="5"/>
      <c r="K41" s="5"/>
      <c r="L41" s="5"/>
      <c r="M41" s="5"/>
      <c r="N41" s="5"/>
      <c r="O41" s="5"/>
      <c r="P41" s="5"/>
    </row>
    <row r="42" spans="1:16" x14ac:dyDescent="0.2">
      <c r="A42" s="5"/>
      <c r="B42" s="56">
        <v>36</v>
      </c>
      <c r="C42" s="102" t="str">
        <f>IF(ISBLANK(INDEX('2. Solution Risk Reduction'!$C$7:$C$56,MATCH(B42,'2. Solution Risk Reduction'!$B$7:$B$56,0))),"",INDEX('2. Solution Risk Reduction'!$C$7:$C$56,MATCH(B42,'2. Solution Risk Reduction'!$B$7:$B$56,0)))</f>
        <v/>
      </c>
      <c r="D42" s="103" t="str">
        <f>IF(INDEX('4. Cost Considerations'!$F$7:$F$56,MATCH(B42,'4. Cost Considerations'!$B$7:$B$56,0))="","",INDEX('4. Cost Considerations'!$F$7:$F$56,MATCH(B42,'4. Cost Considerations'!$B$7:$B$56,0)))</f>
        <v/>
      </c>
      <c r="E42" s="31" t="str">
        <f>IF(INDEX('4. Cost Considerations'!$G$7:$G$56,MATCH(B42,'4. Cost Considerations'!$B$7:$B$56,0))="","",INDEX('4. Cost Considerations'!$G$7:$G$56,MATCH(B42,'4. Cost Considerations'!$B$7:$B$56,0)))</f>
        <v/>
      </c>
      <c r="F42" s="106" t="str">
        <f>IF(INDEX('5. Solution Evaluation'!$Q$7:$Q$56,MATCH(B42,'5. Solution Evaluation'!$B$7:$B$56,0))="","",INDEX('5. Solution Evaluation'!$Q$7:$Q$56,MATCH(B42,'5. Solution Evaluation'!$B$7:$B$56,0)))</f>
        <v/>
      </c>
      <c r="G42" s="52" t="str">
        <f t="shared" si="3"/>
        <v/>
      </c>
      <c r="H42" s="52" t="str">
        <f t="shared" si="4"/>
        <v/>
      </c>
      <c r="I42" s="122"/>
      <c r="J42" s="5"/>
      <c r="K42" s="5"/>
      <c r="L42" s="5"/>
      <c r="M42" s="5"/>
      <c r="N42" s="5"/>
      <c r="O42" s="5"/>
      <c r="P42" s="5"/>
    </row>
    <row r="43" spans="1:16" x14ac:dyDescent="0.2">
      <c r="A43" s="5"/>
      <c r="B43" s="56">
        <v>37</v>
      </c>
      <c r="C43" s="102" t="str">
        <f>IF(ISBLANK(INDEX('2. Solution Risk Reduction'!$C$7:$C$56,MATCH(B43,'2. Solution Risk Reduction'!$B$7:$B$56,0))),"",INDEX('2. Solution Risk Reduction'!$C$7:$C$56,MATCH(B43,'2. Solution Risk Reduction'!$B$7:$B$56,0)))</f>
        <v/>
      </c>
      <c r="D43" s="103" t="str">
        <f>IF(INDEX('4. Cost Considerations'!$F$7:$F$56,MATCH(B43,'4. Cost Considerations'!$B$7:$B$56,0))="","",INDEX('4. Cost Considerations'!$F$7:$F$56,MATCH(B43,'4. Cost Considerations'!$B$7:$B$56,0)))</f>
        <v/>
      </c>
      <c r="E43" s="31" t="str">
        <f>IF(INDEX('4. Cost Considerations'!$G$7:$G$56,MATCH(B43,'4. Cost Considerations'!$B$7:$B$56,0))="","",INDEX('4. Cost Considerations'!$G$7:$G$56,MATCH(B43,'4. Cost Considerations'!$B$7:$B$56,0)))</f>
        <v/>
      </c>
      <c r="F43" s="106" t="str">
        <f>IF(INDEX('5. Solution Evaluation'!$Q$7:$Q$56,MATCH(B43,'5. Solution Evaluation'!$B$7:$B$56,0))="","",INDEX('5. Solution Evaluation'!$Q$7:$Q$56,MATCH(B43,'5. Solution Evaluation'!$B$7:$B$56,0)))</f>
        <v/>
      </c>
      <c r="G43" s="52" t="str">
        <f t="shared" si="3"/>
        <v/>
      </c>
      <c r="H43" s="52" t="str">
        <f t="shared" si="4"/>
        <v/>
      </c>
      <c r="I43" s="122"/>
      <c r="J43" s="5"/>
      <c r="K43" s="5"/>
      <c r="L43" s="5"/>
      <c r="M43" s="5"/>
      <c r="N43" s="5"/>
      <c r="O43" s="5"/>
      <c r="P43" s="5"/>
    </row>
    <row r="44" spans="1:16" x14ac:dyDescent="0.2">
      <c r="A44" s="5"/>
      <c r="B44" s="56">
        <v>38</v>
      </c>
      <c r="C44" s="102" t="str">
        <f>IF(ISBLANK(INDEX('2. Solution Risk Reduction'!$C$7:$C$56,MATCH(B44,'2. Solution Risk Reduction'!$B$7:$B$56,0))),"",INDEX('2. Solution Risk Reduction'!$C$7:$C$56,MATCH(B44,'2. Solution Risk Reduction'!$B$7:$B$56,0)))</f>
        <v/>
      </c>
      <c r="D44" s="103" t="str">
        <f>IF(INDEX('4. Cost Considerations'!$F$7:$F$56,MATCH(B44,'4. Cost Considerations'!$B$7:$B$56,0))="","",INDEX('4. Cost Considerations'!$F$7:$F$56,MATCH(B44,'4. Cost Considerations'!$B$7:$B$56,0)))</f>
        <v/>
      </c>
      <c r="E44" s="31" t="str">
        <f>IF(INDEX('4. Cost Considerations'!$G$7:$G$56,MATCH(B44,'4. Cost Considerations'!$B$7:$B$56,0))="","",INDEX('4. Cost Considerations'!$G$7:$G$56,MATCH(B44,'4. Cost Considerations'!$B$7:$B$56,0)))</f>
        <v/>
      </c>
      <c r="F44" s="106" t="str">
        <f>IF(INDEX('5. Solution Evaluation'!$Q$7:$Q$56,MATCH(B44,'5. Solution Evaluation'!$B$7:$B$56,0))="","",INDEX('5. Solution Evaluation'!$Q$7:$Q$56,MATCH(B44,'5. Solution Evaluation'!$B$7:$B$56,0)))</f>
        <v/>
      </c>
      <c r="G44" s="52" t="str">
        <f t="shared" si="3"/>
        <v/>
      </c>
      <c r="H44" s="52" t="str">
        <f t="shared" si="4"/>
        <v/>
      </c>
      <c r="I44" s="122"/>
      <c r="J44" s="5"/>
      <c r="K44" s="5"/>
      <c r="L44" s="5"/>
      <c r="M44" s="5"/>
      <c r="N44" s="5"/>
      <c r="O44" s="5"/>
      <c r="P44" s="5"/>
    </row>
    <row r="45" spans="1:16" x14ac:dyDescent="0.2">
      <c r="A45" s="5"/>
      <c r="B45" s="56">
        <v>39</v>
      </c>
      <c r="C45" s="102" t="str">
        <f>IF(ISBLANK(INDEX('2. Solution Risk Reduction'!$C$7:$C$56,MATCH(B45,'2. Solution Risk Reduction'!$B$7:$B$56,0))),"",INDEX('2. Solution Risk Reduction'!$C$7:$C$56,MATCH(B45,'2. Solution Risk Reduction'!$B$7:$B$56,0)))</f>
        <v/>
      </c>
      <c r="D45" s="103" t="str">
        <f>IF(INDEX('4. Cost Considerations'!$F$7:$F$56,MATCH(B45,'4. Cost Considerations'!$B$7:$B$56,0))="","",INDEX('4. Cost Considerations'!$F$7:$F$56,MATCH(B45,'4. Cost Considerations'!$B$7:$B$56,0)))</f>
        <v/>
      </c>
      <c r="E45" s="31" t="str">
        <f>IF(INDEX('4. Cost Considerations'!$G$7:$G$56,MATCH(B45,'4. Cost Considerations'!$B$7:$B$56,0))="","",INDEX('4. Cost Considerations'!$G$7:$G$56,MATCH(B45,'4. Cost Considerations'!$B$7:$B$56,0)))</f>
        <v/>
      </c>
      <c r="F45" s="106" t="str">
        <f>IF(INDEX('5. Solution Evaluation'!$Q$7:$Q$56,MATCH(B45,'5. Solution Evaluation'!$B$7:$B$56,0))="","",INDEX('5. Solution Evaluation'!$Q$7:$Q$56,MATCH(B45,'5. Solution Evaluation'!$B$7:$B$56,0)))</f>
        <v/>
      </c>
      <c r="G45" s="52" t="str">
        <f t="shared" si="3"/>
        <v/>
      </c>
      <c r="H45" s="52" t="str">
        <f t="shared" si="4"/>
        <v/>
      </c>
      <c r="I45" s="122"/>
      <c r="J45" s="5"/>
      <c r="K45" s="5"/>
      <c r="L45" s="5"/>
      <c r="M45" s="5"/>
      <c r="N45" s="5"/>
      <c r="O45" s="5"/>
      <c r="P45" s="5"/>
    </row>
    <row r="46" spans="1:16" x14ac:dyDescent="0.2">
      <c r="A46" s="5"/>
      <c r="B46" s="56">
        <v>40</v>
      </c>
      <c r="C46" s="102" t="str">
        <f>IF(ISBLANK(INDEX('2. Solution Risk Reduction'!$C$7:$C$56,MATCH(B46,'2. Solution Risk Reduction'!$B$7:$B$56,0))),"",INDEX('2. Solution Risk Reduction'!$C$7:$C$56,MATCH(B46,'2. Solution Risk Reduction'!$B$7:$B$56,0)))</f>
        <v/>
      </c>
      <c r="D46" s="103" t="str">
        <f>IF(INDEX('4. Cost Considerations'!$F$7:$F$56,MATCH(B46,'4. Cost Considerations'!$B$7:$B$56,0))="","",INDEX('4. Cost Considerations'!$F$7:$F$56,MATCH(B46,'4. Cost Considerations'!$B$7:$B$56,0)))</f>
        <v/>
      </c>
      <c r="E46" s="31" t="str">
        <f>IF(INDEX('4. Cost Considerations'!$G$7:$G$56,MATCH(B46,'4. Cost Considerations'!$B$7:$B$56,0))="","",INDEX('4. Cost Considerations'!$G$7:$G$56,MATCH(B46,'4. Cost Considerations'!$B$7:$B$56,0)))</f>
        <v/>
      </c>
      <c r="F46" s="106" t="str">
        <f>IF(INDEX('5. Solution Evaluation'!$Q$7:$Q$56,MATCH(B46,'5. Solution Evaluation'!$B$7:$B$56,0))="","",INDEX('5. Solution Evaluation'!$Q$7:$Q$56,MATCH(B46,'5. Solution Evaluation'!$B$7:$B$56,0)))</f>
        <v/>
      </c>
      <c r="G46" s="52" t="str">
        <f t="shared" si="3"/>
        <v/>
      </c>
      <c r="H46" s="52" t="str">
        <f t="shared" si="4"/>
        <v/>
      </c>
      <c r="I46" s="122"/>
      <c r="J46" s="5"/>
      <c r="K46" s="5"/>
      <c r="L46" s="5"/>
      <c r="M46" s="5"/>
      <c r="N46" s="5"/>
      <c r="O46" s="5"/>
      <c r="P46" s="5"/>
    </row>
    <row r="47" spans="1:16" x14ac:dyDescent="0.2">
      <c r="A47" s="5"/>
      <c r="B47" s="56">
        <v>41</v>
      </c>
      <c r="C47" s="102" t="str">
        <f>IF(ISBLANK(INDEX('2. Solution Risk Reduction'!$C$7:$C$56,MATCH(B47,'2. Solution Risk Reduction'!$B$7:$B$56,0))),"",INDEX('2. Solution Risk Reduction'!$C$7:$C$56,MATCH(B47,'2. Solution Risk Reduction'!$B$7:$B$56,0)))</f>
        <v/>
      </c>
      <c r="D47" s="103" t="str">
        <f>IF(INDEX('4. Cost Considerations'!$F$7:$F$56,MATCH(B47,'4. Cost Considerations'!$B$7:$B$56,0))="","",INDEX('4. Cost Considerations'!$F$7:$F$56,MATCH(B47,'4. Cost Considerations'!$B$7:$B$56,0)))</f>
        <v/>
      </c>
      <c r="E47" s="31" t="str">
        <f>IF(INDEX('4. Cost Considerations'!$G$7:$G$56,MATCH(B47,'4. Cost Considerations'!$B$7:$B$56,0))="","",INDEX('4. Cost Considerations'!$G$7:$G$56,MATCH(B47,'4. Cost Considerations'!$B$7:$B$56,0)))</f>
        <v/>
      </c>
      <c r="F47" s="106" t="str">
        <f>IF(INDEX('5. Solution Evaluation'!$Q$7:$Q$56,MATCH(B47,'5. Solution Evaluation'!$B$7:$B$56,0))="","",INDEX('5. Solution Evaluation'!$Q$7:$Q$56,MATCH(B47,'5. Solution Evaluation'!$B$7:$B$56,0)))</f>
        <v/>
      </c>
      <c r="G47" s="52" t="str">
        <f t="shared" si="3"/>
        <v/>
      </c>
      <c r="H47" s="52" t="str">
        <f t="shared" si="4"/>
        <v/>
      </c>
      <c r="I47" s="122"/>
      <c r="J47" s="5"/>
      <c r="K47" s="5"/>
      <c r="L47" s="5"/>
      <c r="M47" s="5"/>
      <c r="N47" s="5"/>
      <c r="O47" s="5"/>
      <c r="P47" s="5"/>
    </row>
    <row r="48" spans="1:16" x14ac:dyDescent="0.2">
      <c r="A48" s="5"/>
      <c r="B48" s="56">
        <v>42</v>
      </c>
      <c r="C48" s="102" t="str">
        <f>IF(ISBLANK(INDEX('2. Solution Risk Reduction'!$C$7:$C$56,MATCH(B48,'2. Solution Risk Reduction'!$B$7:$B$56,0))),"",INDEX('2. Solution Risk Reduction'!$C$7:$C$56,MATCH(B48,'2. Solution Risk Reduction'!$B$7:$B$56,0)))</f>
        <v/>
      </c>
      <c r="D48" s="103" t="str">
        <f>IF(INDEX('4. Cost Considerations'!$F$7:$F$56,MATCH(B48,'4. Cost Considerations'!$B$7:$B$56,0))="","",INDEX('4. Cost Considerations'!$F$7:$F$56,MATCH(B48,'4. Cost Considerations'!$B$7:$B$56,0)))</f>
        <v/>
      </c>
      <c r="E48" s="31" t="str">
        <f>IF(INDEX('4. Cost Considerations'!$G$7:$G$56,MATCH(B48,'4. Cost Considerations'!$B$7:$B$56,0))="","",INDEX('4. Cost Considerations'!$G$7:$G$56,MATCH(B48,'4. Cost Considerations'!$B$7:$B$56,0)))</f>
        <v/>
      </c>
      <c r="F48" s="106" t="str">
        <f>IF(INDEX('5. Solution Evaluation'!$Q$7:$Q$56,MATCH(B48,'5. Solution Evaluation'!$B$7:$B$56,0))="","",INDEX('5. Solution Evaluation'!$Q$7:$Q$56,MATCH(B48,'5. Solution Evaluation'!$B$7:$B$56,0)))</f>
        <v/>
      </c>
      <c r="G48" s="52" t="str">
        <f t="shared" si="3"/>
        <v/>
      </c>
      <c r="H48" s="52" t="str">
        <f t="shared" si="4"/>
        <v/>
      </c>
      <c r="I48" s="122"/>
      <c r="J48" s="5"/>
      <c r="K48" s="5"/>
      <c r="L48" s="5"/>
      <c r="M48" s="5"/>
      <c r="N48" s="5"/>
      <c r="O48" s="5"/>
      <c r="P48" s="5"/>
    </row>
    <row r="49" spans="1:16" x14ac:dyDescent="0.2">
      <c r="A49" s="5"/>
      <c r="B49" s="56">
        <v>43</v>
      </c>
      <c r="C49" s="102" t="str">
        <f>IF(ISBLANK(INDEX('2. Solution Risk Reduction'!$C$7:$C$56,MATCH(B49,'2. Solution Risk Reduction'!$B$7:$B$56,0))),"",INDEX('2. Solution Risk Reduction'!$C$7:$C$56,MATCH(B49,'2. Solution Risk Reduction'!$B$7:$B$56,0)))</f>
        <v/>
      </c>
      <c r="D49" s="103" t="str">
        <f>IF(INDEX('4. Cost Considerations'!$F$7:$F$56,MATCH(B49,'4. Cost Considerations'!$B$7:$B$56,0))="","",INDEX('4. Cost Considerations'!$F$7:$F$56,MATCH(B49,'4. Cost Considerations'!$B$7:$B$56,0)))</f>
        <v/>
      </c>
      <c r="E49" s="31" t="str">
        <f>IF(INDEX('4. Cost Considerations'!$G$7:$G$56,MATCH(B49,'4. Cost Considerations'!$B$7:$B$56,0))="","",INDEX('4. Cost Considerations'!$G$7:$G$56,MATCH(B49,'4. Cost Considerations'!$B$7:$B$56,0)))</f>
        <v/>
      </c>
      <c r="F49" s="106" t="str">
        <f>IF(INDEX('5. Solution Evaluation'!$Q$7:$Q$56,MATCH(B49,'5. Solution Evaluation'!$B$7:$B$56,0))="","",INDEX('5. Solution Evaluation'!$Q$7:$Q$56,MATCH(B49,'5. Solution Evaluation'!$B$7:$B$56,0)))</f>
        <v/>
      </c>
      <c r="G49" s="52" t="str">
        <f t="shared" si="3"/>
        <v/>
      </c>
      <c r="H49" s="52" t="str">
        <f t="shared" si="4"/>
        <v/>
      </c>
      <c r="I49" s="122"/>
      <c r="J49" s="5"/>
      <c r="K49" s="5"/>
      <c r="L49" s="5"/>
      <c r="M49" s="5"/>
      <c r="N49" s="5"/>
      <c r="O49" s="5"/>
      <c r="P49" s="5"/>
    </row>
    <row r="50" spans="1:16" x14ac:dyDescent="0.2">
      <c r="A50" s="5"/>
      <c r="B50" s="56">
        <v>44</v>
      </c>
      <c r="C50" s="102" t="str">
        <f>IF(ISBLANK(INDEX('2. Solution Risk Reduction'!$C$7:$C$56,MATCH(B50,'2. Solution Risk Reduction'!$B$7:$B$56,0))),"",INDEX('2. Solution Risk Reduction'!$C$7:$C$56,MATCH(B50,'2. Solution Risk Reduction'!$B$7:$B$56,0)))</f>
        <v/>
      </c>
      <c r="D50" s="103" t="str">
        <f>IF(INDEX('4. Cost Considerations'!$F$7:$F$56,MATCH(B50,'4. Cost Considerations'!$B$7:$B$56,0))="","",INDEX('4. Cost Considerations'!$F$7:$F$56,MATCH(B50,'4. Cost Considerations'!$B$7:$B$56,0)))</f>
        <v/>
      </c>
      <c r="E50" s="31" t="str">
        <f>IF(INDEX('4. Cost Considerations'!$G$7:$G$56,MATCH(B50,'4. Cost Considerations'!$B$7:$B$56,0))="","",INDEX('4. Cost Considerations'!$G$7:$G$56,MATCH(B50,'4. Cost Considerations'!$B$7:$B$56,0)))</f>
        <v/>
      </c>
      <c r="F50" s="106" t="str">
        <f>IF(INDEX('5. Solution Evaluation'!$Q$7:$Q$56,MATCH(B50,'5. Solution Evaluation'!$B$7:$B$56,0))="","",INDEX('5. Solution Evaluation'!$Q$7:$Q$56,MATCH(B50,'5. Solution Evaluation'!$B$7:$B$56,0)))</f>
        <v/>
      </c>
      <c r="G50" s="52" t="str">
        <f t="shared" si="3"/>
        <v/>
      </c>
      <c r="H50" s="52" t="str">
        <f t="shared" si="4"/>
        <v/>
      </c>
      <c r="I50" s="122"/>
      <c r="J50" s="5"/>
      <c r="K50" s="5"/>
      <c r="L50" s="5"/>
      <c r="M50" s="5"/>
      <c r="N50" s="5"/>
      <c r="O50" s="5"/>
      <c r="P50" s="5"/>
    </row>
    <row r="51" spans="1:16" x14ac:dyDescent="0.2">
      <c r="A51" s="5"/>
      <c r="B51" s="56">
        <v>45</v>
      </c>
      <c r="C51" s="102" t="str">
        <f>IF(ISBLANK(INDEX('2. Solution Risk Reduction'!$C$7:$C$56,MATCH(B51,'2. Solution Risk Reduction'!$B$7:$B$56,0))),"",INDEX('2. Solution Risk Reduction'!$C$7:$C$56,MATCH(B51,'2. Solution Risk Reduction'!$B$7:$B$56,0)))</f>
        <v/>
      </c>
      <c r="D51" s="103" t="str">
        <f>IF(INDEX('4. Cost Considerations'!$F$7:$F$56,MATCH(B51,'4. Cost Considerations'!$B$7:$B$56,0))="","",INDEX('4. Cost Considerations'!$F$7:$F$56,MATCH(B51,'4. Cost Considerations'!$B$7:$B$56,0)))</f>
        <v/>
      </c>
      <c r="E51" s="31" t="str">
        <f>IF(INDEX('4. Cost Considerations'!$G$7:$G$56,MATCH(B51,'4. Cost Considerations'!$B$7:$B$56,0))="","",INDEX('4. Cost Considerations'!$G$7:$G$56,MATCH(B51,'4. Cost Considerations'!$B$7:$B$56,0)))</f>
        <v/>
      </c>
      <c r="F51" s="106" t="str">
        <f>IF(INDEX('5. Solution Evaluation'!$Q$7:$Q$56,MATCH(B51,'5. Solution Evaluation'!$B$7:$B$56,0))="","",INDEX('5. Solution Evaluation'!$Q$7:$Q$56,MATCH(B51,'5. Solution Evaluation'!$B$7:$B$56,0)))</f>
        <v/>
      </c>
      <c r="G51" s="52" t="str">
        <f t="shared" si="3"/>
        <v/>
      </c>
      <c r="H51" s="52" t="str">
        <f t="shared" si="4"/>
        <v/>
      </c>
      <c r="I51" s="122"/>
      <c r="J51" s="5"/>
      <c r="K51" s="5"/>
      <c r="L51" s="5"/>
      <c r="M51" s="5"/>
      <c r="N51" s="5"/>
      <c r="O51" s="5"/>
      <c r="P51" s="5"/>
    </row>
    <row r="52" spans="1:16" x14ac:dyDescent="0.2">
      <c r="A52" s="5"/>
      <c r="B52" s="56">
        <v>46</v>
      </c>
      <c r="C52" s="102" t="str">
        <f>IF(ISBLANK(INDEX('2. Solution Risk Reduction'!$C$7:$C$56,MATCH(B52,'2. Solution Risk Reduction'!$B$7:$B$56,0))),"",INDEX('2. Solution Risk Reduction'!$C$7:$C$56,MATCH(B52,'2. Solution Risk Reduction'!$B$7:$B$56,0)))</f>
        <v/>
      </c>
      <c r="D52" s="103" t="str">
        <f>IF(INDEX('4. Cost Considerations'!$F$7:$F$56,MATCH(B52,'4. Cost Considerations'!$B$7:$B$56,0))="","",INDEX('4. Cost Considerations'!$F$7:$F$56,MATCH(B52,'4. Cost Considerations'!$B$7:$B$56,0)))</f>
        <v/>
      </c>
      <c r="E52" s="31" t="str">
        <f>IF(INDEX('4. Cost Considerations'!$G$7:$G$56,MATCH(B52,'4. Cost Considerations'!$B$7:$B$56,0))="","",INDEX('4. Cost Considerations'!$G$7:$G$56,MATCH(B52,'4. Cost Considerations'!$B$7:$B$56,0)))</f>
        <v/>
      </c>
      <c r="F52" s="106" t="str">
        <f>IF(INDEX('5. Solution Evaluation'!$Q$7:$Q$56,MATCH(B52,'5. Solution Evaluation'!$B$7:$B$56,0))="","",INDEX('5. Solution Evaluation'!$Q$7:$Q$56,MATCH(B52,'5. Solution Evaluation'!$B$7:$B$56,0)))</f>
        <v/>
      </c>
      <c r="G52" s="52" t="str">
        <f t="shared" si="3"/>
        <v/>
      </c>
      <c r="H52" s="52" t="str">
        <f t="shared" si="4"/>
        <v/>
      </c>
      <c r="I52" s="122"/>
      <c r="J52" s="5"/>
      <c r="K52" s="5"/>
      <c r="L52" s="5"/>
      <c r="M52" s="5"/>
      <c r="N52" s="5"/>
      <c r="O52" s="5"/>
      <c r="P52" s="5"/>
    </row>
    <row r="53" spans="1:16" x14ac:dyDescent="0.2">
      <c r="A53" s="5"/>
      <c r="B53" s="56">
        <v>47</v>
      </c>
      <c r="C53" s="102" t="str">
        <f>IF(ISBLANK(INDEX('2. Solution Risk Reduction'!$C$7:$C$56,MATCH(B53,'2. Solution Risk Reduction'!$B$7:$B$56,0))),"",INDEX('2. Solution Risk Reduction'!$C$7:$C$56,MATCH(B53,'2. Solution Risk Reduction'!$B$7:$B$56,0)))</f>
        <v/>
      </c>
      <c r="D53" s="103" t="str">
        <f>IF(INDEX('4. Cost Considerations'!$F$7:$F$56,MATCH(B53,'4. Cost Considerations'!$B$7:$B$56,0))="","",INDEX('4. Cost Considerations'!$F$7:$F$56,MATCH(B53,'4. Cost Considerations'!$B$7:$B$56,0)))</f>
        <v/>
      </c>
      <c r="E53" s="31" t="str">
        <f>IF(INDEX('4. Cost Considerations'!$G$7:$G$56,MATCH(B53,'4. Cost Considerations'!$B$7:$B$56,0))="","",INDEX('4. Cost Considerations'!$G$7:$G$56,MATCH(B53,'4. Cost Considerations'!$B$7:$B$56,0)))</f>
        <v/>
      </c>
      <c r="F53" s="106" t="str">
        <f>IF(INDEX('5. Solution Evaluation'!$Q$7:$Q$56,MATCH(B53,'5. Solution Evaluation'!$B$7:$B$56,0))="","",INDEX('5. Solution Evaluation'!$Q$7:$Q$56,MATCH(B53,'5. Solution Evaluation'!$B$7:$B$56,0)))</f>
        <v/>
      </c>
      <c r="G53" s="52" t="str">
        <f t="shared" si="3"/>
        <v/>
      </c>
      <c r="H53" s="52" t="str">
        <f t="shared" si="4"/>
        <v/>
      </c>
      <c r="I53" s="122"/>
      <c r="J53" s="5"/>
      <c r="K53" s="5"/>
      <c r="L53" s="5"/>
      <c r="M53" s="5"/>
      <c r="N53" s="5"/>
      <c r="O53" s="5"/>
      <c r="P53" s="5"/>
    </row>
    <row r="54" spans="1:16" x14ac:dyDescent="0.2">
      <c r="A54" s="5"/>
      <c r="B54" s="56">
        <v>48</v>
      </c>
      <c r="C54" s="102" t="str">
        <f>IF(ISBLANK(INDEX('2. Solution Risk Reduction'!$C$7:$C$56,MATCH(B54,'2. Solution Risk Reduction'!$B$7:$B$56,0))),"",INDEX('2. Solution Risk Reduction'!$C$7:$C$56,MATCH(B54,'2. Solution Risk Reduction'!$B$7:$B$56,0)))</f>
        <v/>
      </c>
      <c r="D54" s="103" t="str">
        <f>IF(INDEX('4. Cost Considerations'!$F$7:$F$56,MATCH(B54,'4. Cost Considerations'!$B$7:$B$56,0))="","",INDEX('4. Cost Considerations'!$F$7:$F$56,MATCH(B54,'4. Cost Considerations'!$B$7:$B$56,0)))</f>
        <v/>
      </c>
      <c r="E54" s="31" t="str">
        <f>IF(INDEX('4. Cost Considerations'!$G$7:$G$56,MATCH(B54,'4. Cost Considerations'!$B$7:$B$56,0))="","",INDEX('4. Cost Considerations'!$G$7:$G$56,MATCH(B54,'4. Cost Considerations'!$B$7:$B$56,0)))</f>
        <v/>
      </c>
      <c r="F54" s="106" t="str">
        <f>IF(INDEX('5. Solution Evaluation'!$Q$7:$Q$56,MATCH(B54,'5. Solution Evaluation'!$B$7:$B$56,0))="","",INDEX('5. Solution Evaluation'!$Q$7:$Q$56,MATCH(B54,'5. Solution Evaluation'!$B$7:$B$56,0)))</f>
        <v/>
      </c>
      <c r="G54" s="52" t="str">
        <f t="shared" si="3"/>
        <v/>
      </c>
      <c r="H54" s="52" t="str">
        <f t="shared" si="4"/>
        <v/>
      </c>
      <c r="I54" s="122"/>
      <c r="J54" s="5"/>
      <c r="K54" s="5"/>
      <c r="L54" s="5"/>
      <c r="M54" s="5"/>
      <c r="N54" s="5"/>
      <c r="O54" s="5"/>
      <c r="P54" s="5"/>
    </row>
    <row r="55" spans="1:16" x14ac:dyDescent="0.2">
      <c r="A55" s="5"/>
      <c r="B55" s="56">
        <v>49</v>
      </c>
      <c r="C55" s="102" t="str">
        <f>IF(ISBLANK(INDEX('2. Solution Risk Reduction'!$C$7:$C$56,MATCH(B55,'2. Solution Risk Reduction'!$B$7:$B$56,0))),"",INDEX('2. Solution Risk Reduction'!$C$7:$C$56,MATCH(B55,'2. Solution Risk Reduction'!$B$7:$B$56,0)))</f>
        <v/>
      </c>
      <c r="D55" s="103" t="str">
        <f>IF(INDEX('4. Cost Considerations'!$F$7:$F$56,MATCH(B55,'4. Cost Considerations'!$B$7:$B$56,0))="","",INDEX('4. Cost Considerations'!$F$7:$F$56,MATCH(B55,'4. Cost Considerations'!$B$7:$B$56,0)))</f>
        <v/>
      </c>
      <c r="E55" s="31" t="str">
        <f>IF(INDEX('4. Cost Considerations'!$G$7:$G$56,MATCH(B55,'4. Cost Considerations'!$B$7:$B$56,0))="","",INDEX('4. Cost Considerations'!$G$7:$G$56,MATCH(B55,'4. Cost Considerations'!$B$7:$B$56,0)))</f>
        <v/>
      </c>
      <c r="F55" s="106" t="str">
        <f>IF(INDEX('5. Solution Evaluation'!$Q$7:$Q$56,MATCH(B55,'5. Solution Evaluation'!$B$7:$B$56,0))="","",INDEX('5. Solution Evaluation'!$Q$7:$Q$56,MATCH(B55,'5. Solution Evaluation'!$B$7:$B$56,0)))</f>
        <v/>
      </c>
      <c r="G55" s="52" t="str">
        <f t="shared" si="3"/>
        <v/>
      </c>
      <c r="H55" s="52" t="str">
        <f t="shared" si="4"/>
        <v/>
      </c>
      <c r="I55" s="122"/>
      <c r="J55" s="5"/>
      <c r="K55" s="5"/>
      <c r="L55" s="5"/>
      <c r="M55" s="5"/>
      <c r="N55" s="5"/>
      <c r="O55" s="5"/>
      <c r="P55" s="5"/>
    </row>
    <row r="56" spans="1:16" x14ac:dyDescent="0.2">
      <c r="A56" s="5"/>
      <c r="B56" s="56">
        <v>50</v>
      </c>
      <c r="C56" s="102" t="str">
        <f>IF(ISBLANK(INDEX('2. Solution Risk Reduction'!$C$7:$C$56,MATCH(B56,'2. Solution Risk Reduction'!$B$7:$B$56,0))),"",INDEX('2. Solution Risk Reduction'!$C$7:$C$56,MATCH(B56,'2. Solution Risk Reduction'!$B$7:$B$56,0)))</f>
        <v/>
      </c>
      <c r="D56" s="103" t="str">
        <f>IF(INDEX('4. Cost Considerations'!$F$7:$F$56,MATCH(B56,'4. Cost Considerations'!$B$7:$B$56,0))="","",INDEX('4. Cost Considerations'!$F$7:$F$56,MATCH(B56,'4. Cost Considerations'!$B$7:$B$56,0)))</f>
        <v/>
      </c>
      <c r="E56" s="31" t="str">
        <f>IF(INDEX('4. Cost Considerations'!$G$7:$G$56,MATCH(B56,'4. Cost Considerations'!$B$7:$B$56,0))="","",INDEX('4. Cost Considerations'!$G$7:$G$56,MATCH(B56,'4. Cost Considerations'!$B$7:$B$56,0)))</f>
        <v/>
      </c>
      <c r="F56" s="106" t="str">
        <f>IF(INDEX('5. Solution Evaluation'!$Q$7:$Q$56,MATCH(B56,'5. Solution Evaluation'!$B$7:$B$56,0))="","",INDEX('5. Solution Evaluation'!$Q$7:$Q$56,MATCH(B56,'5. Solution Evaluation'!$B$7:$B$56,0)))</f>
        <v/>
      </c>
      <c r="G56" s="52" t="str">
        <f t="shared" si="3"/>
        <v/>
      </c>
      <c r="H56" s="52" t="str">
        <f t="shared" si="4"/>
        <v/>
      </c>
      <c r="I56" s="122"/>
      <c r="J56" s="5"/>
      <c r="K56" s="5"/>
      <c r="L56" s="5"/>
      <c r="M56" s="5"/>
      <c r="N56" s="5"/>
      <c r="O56" s="5"/>
      <c r="P56" s="5"/>
    </row>
    <row r="57" spans="1:16" x14ac:dyDescent="0.2">
      <c r="A57" s="5"/>
      <c r="B57" s="5"/>
      <c r="C57" s="5"/>
      <c r="D57" s="5"/>
      <c r="E57" s="5"/>
      <c r="F57" s="5"/>
      <c r="G57" s="5"/>
      <c r="H57" s="5"/>
      <c r="I57" s="5"/>
      <c r="J57" s="5"/>
      <c r="K57" s="5"/>
      <c r="L57" s="5"/>
      <c r="M57" s="5"/>
      <c r="N57" s="5"/>
      <c r="O57" s="5"/>
      <c r="P57" s="5"/>
    </row>
    <row r="58" spans="1:16" x14ac:dyDescent="0.2">
      <c r="A58" s="5"/>
      <c r="B58" s="5"/>
      <c r="C58" s="5"/>
      <c r="D58" s="5"/>
      <c r="E58" s="5"/>
      <c r="F58" s="5"/>
      <c r="G58" s="5"/>
      <c r="H58" s="5"/>
      <c r="I58" s="5"/>
      <c r="J58" s="5"/>
      <c r="K58" s="5"/>
      <c r="L58" s="5"/>
      <c r="M58" s="5"/>
      <c r="N58" s="5"/>
      <c r="O58" s="5"/>
      <c r="P58" s="5"/>
    </row>
    <row r="59" spans="1:16" x14ac:dyDescent="0.2">
      <c r="A59" s="5"/>
      <c r="B59" s="5"/>
      <c r="C59" s="5"/>
      <c r="D59" s="5"/>
      <c r="E59" s="5"/>
      <c r="F59" s="5"/>
      <c r="G59" s="5"/>
      <c r="H59" s="5"/>
      <c r="I59" s="5"/>
      <c r="J59" s="5"/>
      <c r="K59" s="5"/>
      <c r="L59" s="5"/>
      <c r="M59" s="5"/>
      <c r="N59" s="5"/>
      <c r="O59" s="5"/>
      <c r="P59" s="5"/>
    </row>
    <row r="60" spans="1:16" x14ac:dyDescent="0.2">
      <c r="A60" s="5"/>
      <c r="B60" s="5"/>
      <c r="C60" s="5"/>
      <c r="D60" s="5"/>
      <c r="E60" s="5"/>
      <c r="F60" s="5"/>
      <c r="G60" s="5"/>
      <c r="H60" s="5"/>
      <c r="I60" s="5"/>
      <c r="J60" s="5"/>
      <c r="K60" s="5"/>
      <c r="L60" s="5"/>
      <c r="M60" s="5"/>
      <c r="N60" s="5"/>
      <c r="O60" s="5"/>
      <c r="P60" s="5"/>
    </row>
    <row r="61" spans="1:16" x14ac:dyDescent="0.2">
      <c r="A61" s="5"/>
      <c r="B61" s="5"/>
      <c r="C61" s="5"/>
      <c r="D61" s="5"/>
      <c r="E61" s="5"/>
      <c r="F61" s="5"/>
      <c r="G61" s="5"/>
      <c r="H61" s="5"/>
      <c r="I61" s="5"/>
      <c r="J61" s="5"/>
      <c r="K61" s="5"/>
      <c r="L61" s="5"/>
      <c r="M61" s="5"/>
      <c r="N61" s="5"/>
      <c r="O61" s="5"/>
      <c r="P61" s="5"/>
    </row>
    <row r="62" spans="1:16" x14ac:dyDescent="0.2">
      <c r="A62" s="5"/>
      <c r="B62" s="5"/>
      <c r="C62" s="5"/>
      <c r="D62" s="5"/>
      <c r="E62" s="5"/>
      <c r="F62" s="5"/>
      <c r="G62" s="5"/>
      <c r="H62" s="5"/>
      <c r="I62" s="5"/>
      <c r="J62" s="5"/>
      <c r="K62" s="5"/>
      <c r="L62" s="5"/>
      <c r="M62" s="5"/>
      <c r="N62" s="5"/>
      <c r="O62" s="5"/>
      <c r="P62" s="5"/>
    </row>
    <row r="63" spans="1:16" x14ac:dyDescent="0.2">
      <c r="A63" s="5"/>
      <c r="B63" s="5"/>
      <c r="C63" s="5"/>
      <c r="D63" s="5"/>
      <c r="E63" s="5"/>
      <c r="F63" s="5"/>
      <c r="G63" s="5"/>
      <c r="H63" s="5"/>
      <c r="I63" s="5"/>
      <c r="J63" s="5"/>
      <c r="K63" s="5"/>
      <c r="L63" s="5"/>
      <c r="M63" s="5"/>
      <c r="N63" s="5"/>
      <c r="O63" s="5"/>
      <c r="P63" s="5"/>
    </row>
    <row r="64" spans="1:16" x14ac:dyDescent="0.2">
      <c r="A64" s="5"/>
      <c r="B64" s="5"/>
      <c r="C64" s="5"/>
      <c r="D64" s="5"/>
      <c r="E64" s="5"/>
      <c r="F64" s="5"/>
      <c r="G64" s="5"/>
      <c r="H64" s="5"/>
      <c r="I64" s="5"/>
      <c r="J64" s="5"/>
      <c r="K64" s="5"/>
      <c r="L64" s="5"/>
      <c r="M64" s="5"/>
      <c r="N64" s="5"/>
      <c r="O64" s="5"/>
      <c r="P64" s="5"/>
    </row>
    <row r="65" spans="1:16" x14ac:dyDescent="0.2">
      <c r="A65" s="5"/>
      <c r="B65" s="5"/>
      <c r="C65" s="5"/>
      <c r="D65" s="5"/>
      <c r="E65" s="5"/>
      <c r="F65" s="5"/>
      <c r="G65" s="5"/>
      <c r="H65" s="5"/>
      <c r="I65" s="5"/>
      <c r="J65" s="5"/>
      <c r="K65" s="5"/>
      <c r="L65" s="5"/>
      <c r="M65" s="5"/>
      <c r="N65" s="5"/>
      <c r="O65" s="5"/>
      <c r="P65" s="5"/>
    </row>
    <row r="66" spans="1:16" x14ac:dyDescent="0.2">
      <c r="A66" s="5"/>
      <c r="B66" s="5"/>
      <c r="C66" s="5"/>
      <c r="D66" s="5"/>
      <c r="E66" s="5"/>
      <c r="F66" s="5"/>
      <c r="G66" s="5"/>
      <c r="H66" s="5"/>
      <c r="I66" s="5"/>
      <c r="J66" s="5"/>
      <c r="K66" s="5"/>
      <c r="L66" s="5"/>
      <c r="M66" s="5"/>
      <c r="N66" s="5"/>
      <c r="O66" s="5"/>
      <c r="P66" s="5"/>
    </row>
    <row r="67" spans="1:16" x14ac:dyDescent="0.2">
      <c r="A67" s="5"/>
      <c r="B67" s="5"/>
      <c r="C67" s="5"/>
      <c r="D67" s="5"/>
      <c r="E67" s="5"/>
      <c r="F67" s="5"/>
      <c r="G67" s="5"/>
      <c r="H67" s="5"/>
      <c r="I67" s="5"/>
      <c r="J67" s="5"/>
      <c r="K67" s="5"/>
      <c r="L67" s="5"/>
      <c r="M67" s="5"/>
      <c r="N67" s="5"/>
      <c r="O67" s="5"/>
      <c r="P67" s="5"/>
    </row>
    <row r="68" spans="1:16" x14ac:dyDescent="0.2">
      <c r="A68" s="5"/>
      <c r="B68" s="5"/>
      <c r="C68" s="5"/>
      <c r="D68" s="5"/>
      <c r="E68" s="5"/>
      <c r="F68" s="5"/>
      <c r="G68" s="5"/>
      <c r="H68" s="5"/>
      <c r="I68" s="5"/>
      <c r="J68" s="5"/>
      <c r="K68" s="5"/>
      <c r="L68" s="5"/>
      <c r="M68" s="5"/>
      <c r="N68" s="5"/>
      <c r="O68" s="5"/>
      <c r="P68" s="5"/>
    </row>
    <row r="69" spans="1:16" x14ac:dyDescent="0.2">
      <c r="A69" s="5"/>
      <c r="B69" s="5"/>
      <c r="C69" s="5"/>
      <c r="D69" s="5"/>
      <c r="E69" s="5"/>
      <c r="F69" s="5"/>
      <c r="G69" s="5"/>
      <c r="H69" s="5"/>
      <c r="I69" s="5"/>
      <c r="J69" s="5"/>
      <c r="K69" s="5"/>
      <c r="L69" s="5"/>
      <c r="M69" s="5"/>
      <c r="N69" s="5"/>
      <c r="O69" s="5"/>
      <c r="P69" s="5"/>
    </row>
    <row r="70" spans="1:16" x14ac:dyDescent="0.2">
      <c r="A70" s="5"/>
      <c r="B70" s="5"/>
      <c r="C70" s="5"/>
      <c r="D70" s="5"/>
      <c r="E70" s="5"/>
      <c r="F70" s="5"/>
      <c r="G70" s="5"/>
      <c r="H70" s="5"/>
      <c r="I70" s="5"/>
      <c r="J70" s="5"/>
      <c r="K70" s="5"/>
      <c r="L70" s="5"/>
      <c r="M70" s="5"/>
      <c r="N70" s="5"/>
      <c r="O70" s="5"/>
      <c r="P70" s="5"/>
    </row>
  </sheetData>
  <sheetProtection sheet="1" selectLockedCells="1" sort="0" autoFilter="0"/>
  <protectedRanges>
    <protectedRange sqref="B6:I56" name="SolPriSummary"/>
  </protectedRanges>
  <autoFilter ref="B6:I6" xr:uid="{F7599AB9-BBD1-4077-AEEF-0F4D4C79660C}"/>
  <dataValidations count="1">
    <dataValidation type="list" allowBlank="1" showInputMessage="1" showErrorMessage="1" sqref="I7:I56" xr:uid="{FB3B23BB-D6DB-4E6D-B892-627A65F69D0D}">
      <formula1>"Yes,No"</formula1>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13" operator="equal" id="{CB4BF32B-6980-4D5F-859E-A1D34B50FCD2}">
            <xm:f>'4. Cost Considerations'!$M$7</xm:f>
            <x14:dxf>
              <fill>
                <patternFill>
                  <bgColor rgb="FFFF0000"/>
                </patternFill>
              </fill>
            </x14:dxf>
          </x14:cfRule>
          <x14:cfRule type="cellIs" priority="14" operator="equal" id="{12C199E2-49DE-48C9-9FD8-699AC06CD0BA}">
            <xm:f>'4. Cost Considerations'!$M$10</xm:f>
            <x14:dxf>
              <fill>
                <patternFill>
                  <bgColor rgb="FF00B0F0"/>
                </patternFill>
              </fill>
            </x14:dxf>
          </x14:cfRule>
          <x14:cfRule type="cellIs" priority="15" operator="equal" id="{6C53B143-B3D2-421A-894A-344715AD1B8D}">
            <xm:f>'4. Cost Considerations'!$M$8</xm:f>
            <x14:dxf>
              <fill>
                <patternFill>
                  <bgColor rgb="FFFFC000"/>
                </patternFill>
              </fill>
            </x14:dxf>
          </x14:cfRule>
          <x14:cfRule type="cellIs" priority="16" operator="equal" id="{DCF8669B-EF4F-44BE-8380-80056C06E9EC}">
            <xm:f>'4. Cost Considerations'!$M$9</xm:f>
            <x14:dxf>
              <fill>
                <patternFill>
                  <bgColor rgb="FF00B050"/>
                </patternFill>
              </fill>
            </x14:dxf>
          </x14:cfRule>
          <xm:sqref>E7:E56 L7:L22</xm:sqref>
        </x14:conditionalFormatting>
        <x14:conditionalFormatting xmlns:xm="http://schemas.microsoft.com/office/excel/2006/main">
          <x14:cfRule type="cellIs" priority="29" operator="equal" id="{07C72994-FC4A-40F7-AD70-BB9DE8D592D6}">
            <xm:f>'5. Solution Evaluation'!$T$12</xm:f>
            <x14:dxf>
              <fill>
                <patternFill>
                  <bgColor rgb="FFFF0000"/>
                </patternFill>
              </fill>
            </x14:dxf>
          </x14:cfRule>
          <x14:cfRule type="cellIs" priority="30" operator="equal" id="{961CF71F-1C8A-49A7-B72D-C8690EA4A972}">
            <xm:f>'5. Solution Evaluation'!$T$13</xm:f>
            <x14:dxf>
              <fill>
                <patternFill>
                  <bgColor rgb="FFFFC000"/>
                </patternFill>
              </fill>
            </x14:dxf>
          </x14:cfRule>
          <x14:cfRule type="cellIs" priority="31" operator="equal" id="{85010937-A551-4D5D-BF0F-79A9B4CFC361}">
            <xm:f>'5. Solution Evaluation'!$T$14</xm:f>
            <x14:dxf>
              <fill>
                <patternFill>
                  <bgColor rgb="FF00B050"/>
                </patternFill>
              </fill>
            </x14:dxf>
          </x14:cfRule>
          <x14:cfRule type="cellIs" priority="32" operator="equal" id="{D2CE5EA9-2303-4C5A-A404-4595BBB02DFE}">
            <xm:f>'5. Solution Evaluation'!$T$15</xm:f>
            <x14:dxf>
              <fill>
                <patternFill>
                  <bgColor rgb="FF00B0F0"/>
                </patternFill>
              </fill>
            </x14:dxf>
          </x14:cfRule>
          <xm:sqref>F7:F56 M7:M22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613DB33-537C-43EC-9D4D-259CE16D0FF4}">
          <x14:formula1>
            <xm:f>'4. Cost Considerations'!$M$7:$M$10</xm:f>
          </x14:formula1>
          <xm:sqref>L7:L22</xm:sqref>
        </x14:dataValidation>
        <x14:dataValidation type="list" allowBlank="1" showInputMessage="1" showErrorMessage="1" xr:uid="{93A654B7-EE54-4626-957B-59E3C978BAC1}">
          <x14:formula1>
            <xm:f>'5. Solution Evaluation'!$T$12:$T$15</xm:f>
          </x14:formula1>
          <xm:sqref>M7:M22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 Dashboard</vt:lpstr>
      <vt:lpstr>Data Definitions</vt:lpstr>
      <vt:lpstr>2. Solution Risk Reduction</vt:lpstr>
      <vt:lpstr>3. Sol. Pri. Criteria &amp; Weights</vt:lpstr>
      <vt:lpstr>4. Cost Considerations</vt:lpstr>
      <vt:lpstr>5. Solution Evaluation</vt:lpstr>
      <vt:lpstr>6. Summary</vt:lpstr>
      <vt:lpstr>'1. Dashboard'!Print_Area</vt:lpstr>
    </vt:vector>
  </TitlesOfParts>
  <Company>Pacific Northwest National Laboratory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D. Unwin</dc:creator>
  <cp:lastModifiedBy>Elliott, Douglas B</cp:lastModifiedBy>
  <cp:lastPrinted>2020-01-10T06:58:45Z</cp:lastPrinted>
  <dcterms:created xsi:type="dcterms:W3CDTF">2006-05-24T15:41:03Z</dcterms:created>
  <dcterms:modified xsi:type="dcterms:W3CDTF">2020-05-04T08:18:21Z</dcterms:modified>
</cp:coreProperties>
</file>